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270" windowHeight="7725" firstSheet="1" activeTab="1"/>
  </bookViews>
  <sheets>
    <sheet name="Sheet1" sheetId="1" state="hidden" r:id="rId1"/>
    <sheet name="New Commission Structure " sheetId="7" r:id="rId2"/>
    <sheet name="TABLES" sheetId="10" state="hidden" r:id="rId3"/>
    <sheet name="New Commission Structure  (2)" sheetId="8" state="hidden" r:id="rId4"/>
    <sheet name="New Comp Structure" sheetId="4" state="hidden" r:id="rId5"/>
    <sheet name="Sheet2" sheetId="5" state="hidden" r:id="rId6"/>
  </sheets>
  <definedNames>
    <definedName name="_xlnm._FilterDatabase" localSheetId="1" hidden="1">'New Commission Structure '!$R$6:$R$10</definedName>
    <definedName name="_xlnm._FilterDatabase" localSheetId="2" hidden="1">TABLES!#REF!</definedName>
    <definedName name="PERCENTAGES" localSheetId="1">'New Commission Structure '!#REF!</definedName>
    <definedName name="PERCENTAGES" localSheetId="3">'New Commission Structure  (2)'!$AB$1:$AB$26</definedName>
    <definedName name="PERCENTAGES" localSheetId="2">TABLES!#REF!</definedName>
    <definedName name="PERCENTAGES">'New Comp Structure'!$AB$1:$AB$26</definedName>
    <definedName name="TEIR2">TABLES!$K$2:$K$7</definedName>
    <definedName name="TEIR4">TABLES!$M$2:$M$7</definedName>
    <definedName name="TIER1">TABLES!$J$2:$J$7</definedName>
    <definedName name="TIER2">TABLES!$K$2:$K$7</definedName>
    <definedName name="TIER3">TABLES!$L$2:$L$7</definedName>
    <definedName name="TIER4">TABLES!$M$2:$M$7</definedName>
    <definedName name="TIER5">TABLES!$N$2:$N$7</definedName>
  </definedNames>
  <calcPr calcId="125725"/>
</workbook>
</file>

<file path=xl/calcChain.xml><?xml version="1.0" encoding="utf-8"?>
<calcChain xmlns="http://schemas.openxmlformats.org/spreadsheetml/2006/main">
  <c r="J13" i="7"/>
  <c r="K14"/>
  <c r="M3"/>
  <c r="T6"/>
  <c r="M32" i="8"/>
  <c r="M31"/>
  <c r="M30"/>
  <c r="M29"/>
  <c r="L25"/>
  <c r="AG25" s="1"/>
  <c r="L24"/>
  <c r="AG24" s="1"/>
  <c r="L23"/>
  <c r="AG23" s="1"/>
  <c r="L22"/>
  <c r="AG22" s="1"/>
  <c r="L21"/>
  <c r="AG21" s="1"/>
  <c r="L19"/>
  <c r="AG19" s="1"/>
  <c r="L18"/>
  <c r="AG18" s="1"/>
  <c r="L17"/>
  <c r="AG17" s="1"/>
  <c r="L16"/>
  <c r="AG16" s="1"/>
  <c r="L15"/>
  <c r="AG15" s="1"/>
  <c r="L13"/>
  <c r="AG13" s="1"/>
  <c r="L12"/>
  <c r="AG12" s="1"/>
  <c r="L11"/>
  <c r="AG11" s="1"/>
  <c r="L10"/>
  <c r="AG10" s="1"/>
  <c r="AH8"/>
  <c r="AG8"/>
  <c r="AA8"/>
  <c r="AF8" s="1"/>
  <c r="X8"/>
  <c r="Q8"/>
  <c r="AH7"/>
  <c r="AG7"/>
  <c r="AA7"/>
  <c r="AF7" s="1"/>
  <c r="X7"/>
  <c r="Q7"/>
  <c r="AH6"/>
  <c r="AG6"/>
  <c r="AA6"/>
  <c r="AF6" s="1"/>
  <c r="S6"/>
  <c r="X6" s="1"/>
  <c r="Q6"/>
  <c r="L19" i="7"/>
  <c r="L18"/>
  <c r="L17"/>
  <c r="L16"/>
  <c r="AU20" i="5"/>
  <c r="AT20"/>
  <c r="AP20"/>
  <c r="AH7" i="4"/>
  <c r="AA7" s="1"/>
  <c r="AF7" s="1"/>
  <c r="AH8"/>
  <c r="AA8" s="1"/>
  <c r="AF8" s="1"/>
  <c r="AH6"/>
  <c r="AA6" s="1"/>
  <c r="AF6" s="1"/>
  <c r="AG7"/>
  <c r="AG8"/>
  <c r="AG22"/>
  <c r="AG6"/>
  <c r="S6" s="1"/>
  <c r="X6" s="1"/>
  <c r="X7"/>
  <c r="X8"/>
  <c r="L12"/>
  <c r="Q12" s="1"/>
  <c r="M30"/>
  <c r="L13" s="1"/>
  <c r="Q13" s="1"/>
  <c r="M31"/>
  <c r="L16" s="1"/>
  <c r="Q16" s="1"/>
  <c r="M32"/>
  <c r="L22" s="1"/>
  <c r="Q22" s="1"/>
  <c r="M29"/>
  <c r="Q10" i="8" l="1"/>
  <c r="AH10"/>
  <c r="Q11"/>
  <c r="AH11"/>
  <c r="Q12"/>
  <c r="AH12"/>
  <c r="Q13"/>
  <c r="AH13"/>
  <c r="Q15"/>
  <c r="AH15"/>
  <c r="Q16"/>
  <c r="AH16"/>
  <c r="Q17"/>
  <c r="AH17"/>
  <c r="Q18"/>
  <c r="AH18"/>
  <c r="Q19"/>
  <c r="AH19"/>
  <c r="Q21"/>
  <c r="AH21"/>
  <c r="Q22"/>
  <c r="AH22"/>
  <c r="Q23"/>
  <c r="AH23"/>
  <c r="Q24"/>
  <c r="AH24"/>
  <c r="Q25"/>
  <c r="AH25"/>
  <c r="S10"/>
  <c r="X10" s="1"/>
  <c r="AA10"/>
  <c r="AF10" s="1"/>
  <c r="S11"/>
  <c r="X11" s="1"/>
  <c r="AA11"/>
  <c r="AF11" s="1"/>
  <c r="S12"/>
  <c r="X12" s="1"/>
  <c r="AA12"/>
  <c r="AF12" s="1"/>
  <c r="S13"/>
  <c r="X13" s="1"/>
  <c r="AA13"/>
  <c r="AF13" s="1"/>
  <c r="S15"/>
  <c r="X15" s="1"/>
  <c r="AA15"/>
  <c r="AF15" s="1"/>
  <c r="S16"/>
  <c r="X16" s="1"/>
  <c r="AA16"/>
  <c r="AF16" s="1"/>
  <c r="S17"/>
  <c r="X17" s="1"/>
  <c r="AA17"/>
  <c r="AF17" s="1"/>
  <c r="S18"/>
  <c r="X18" s="1"/>
  <c r="AA18"/>
  <c r="AF18" s="1"/>
  <c r="S19"/>
  <c r="X19" s="1"/>
  <c r="AA19"/>
  <c r="AF19" s="1"/>
  <c r="S21"/>
  <c r="X21" s="1"/>
  <c r="AA21"/>
  <c r="AF21" s="1"/>
  <c r="S22"/>
  <c r="X22" s="1"/>
  <c r="AA22"/>
  <c r="AF22" s="1"/>
  <c r="S23"/>
  <c r="X23" s="1"/>
  <c r="AA23"/>
  <c r="AF23" s="1"/>
  <c r="S24"/>
  <c r="X24" s="1"/>
  <c r="AA24"/>
  <c r="AF24" s="1"/>
  <c r="S25"/>
  <c r="X25" s="1"/>
  <c r="AA25"/>
  <c r="AF25" s="1"/>
  <c r="T9" i="7"/>
  <c r="T10"/>
  <c r="L23" i="4"/>
  <c r="Q23" s="1"/>
  <c r="AG12"/>
  <c r="S12" s="1"/>
  <c r="X12" s="1"/>
  <c r="AH23"/>
  <c r="AA23" s="1"/>
  <c r="AF23" s="1"/>
  <c r="AH16"/>
  <c r="AA16" s="1"/>
  <c r="AF16" s="1"/>
  <c r="AH13"/>
  <c r="L25"/>
  <c r="AG23"/>
  <c r="S23" s="1"/>
  <c r="X23" s="1"/>
  <c r="AG16"/>
  <c r="S16" s="1"/>
  <c r="X16" s="1"/>
  <c r="AG13"/>
  <c r="S13" s="1"/>
  <c r="X13" s="1"/>
  <c r="S22"/>
  <c r="X22" s="1"/>
  <c r="AH22"/>
  <c r="AA22" s="1"/>
  <c r="AF22" s="1"/>
  <c r="AH12"/>
  <c r="AA12" s="1"/>
  <c r="AF12" s="1"/>
  <c r="AA13"/>
  <c r="AF13" s="1"/>
  <c r="L19"/>
  <c r="L17"/>
  <c r="L18"/>
  <c r="L24"/>
  <c r="L10"/>
  <c r="L11"/>
  <c r="L21"/>
  <c r="L15"/>
  <c r="T8" i="7" l="1"/>
  <c r="T7"/>
  <c r="Q15" i="4"/>
  <c r="AH15"/>
  <c r="AA15" s="1"/>
  <c r="AF15" s="1"/>
  <c r="AG15"/>
  <c r="S15" s="1"/>
  <c r="X15" s="1"/>
  <c r="Q11"/>
  <c r="AG11"/>
  <c r="AH11"/>
  <c r="AA11" s="1"/>
  <c r="AF11" s="1"/>
  <c r="S11"/>
  <c r="X11" s="1"/>
  <c r="Q24"/>
  <c r="AH24"/>
  <c r="AA24" s="1"/>
  <c r="AF24" s="1"/>
  <c r="AG24"/>
  <c r="S24" s="1"/>
  <c r="X24" s="1"/>
  <c r="Q17"/>
  <c r="AH17"/>
  <c r="AA17" s="1"/>
  <c r="AF17" s="1"/>
  <c r="AG17"/>
  <c r="S17" s="1"/>
  <c r="X17" s="1"/>
  <c r="Q25"/>
  <c r="AG25"/>
  <c r="AH25"/>
  <c r="AA25" s="1"/>
  <c r="AF25" s="1"/>
  <c r="S25"/>
  <c r="X25" s="1"/>
  <c r="Q21"/>
  <c r="AG21"/>
  <c r="AH21"/>
  <c r="AA21" s="1"/>
  <c r="AF21" s="1"/>
  <c r="S21"/>
  <c r="X21" s="1"/>
  <c r="Q10"/>
  <c r="AH10"/>
  <c r="AA10" s="1"/>
  <c r="AF10" s="1"/>
  <c r="AG10"/>
  <c r="S10" s="1"/>
  <c r="X10" s="1"/>
  <c r="Q18"/>
  <c r="AG18"/>
  <c r="AH18"/>
  <c r="AA18" s="1"/>
  <c r="AF18" s="1"/>
  <c r="S18"/>
  <c r="X18" s="1"/>
  <c r="Q19"/>
  <c r="AH19"/>
  <c r="AA19" s="1"/>
  <c r="AF19" s="1"/>
  <c r="AG19"/>
  <c r="S19" s="1"/>
  <c r="X19" s="1"/>
  <c r="Q8"/>
  <c r="Q7"/>
  <c r="Q6"/>
  <c r="M7" i="1"/>
  <c r="M8"/>
  <c r="M6"/>
  <c r="N6"/>
  <c r="O6" s="1"/>
  <c r="N7"/>
  <c r="O7" s="1"/>
  <c r="N8"/>
  <c r="O8" s="1"/>
  <c r="M5"/>
  <c r="N5"/>
  <c r="O5" s="1"/>
  <c r="M4"/>
  <c r="N4" s="1"/>
  <c r="O4" s="1"/>
  <c r="P5"/>
  <c r="P6"/>
  <c r="P7"/>
  <c r="P8"/>
  <c r="T13" i="7" l="1"/>
</calcChain>
</file>

<file path=xl/sharedStrings.xml><?xml version="1.0" encoding="utf-8"?>
<sst xmlns="http://schemas.openxmlformats.org/spreadsheetml/2006/main" count="127" uniqueCount="53">
  <si>
    <t>COMP %</t>
  </si>
  <si>
    <t>OTE</t>
  </si>
  <si>
    <t>BASE</t>
  </si>
  <si>
    <t>COMISSION</t>
  </si>
  <si>
    <t>X 3 REPS</t>
  </si>
  <si>
    <t xml:space="preserve">REP QUOTA </t>
  </si>
  <si>
    <t xml:space="preserve">SALES </t>
  </si>
  <si>
    <t>PT MSP LEAD GEN COMP PLAN</t>
  </si>
  <si>
    <t># SALES REPS</t>
  </si>
  <si>
    <t>100 PACK</t>
  </si>
  <si>
    <t>250 PACK</t>
  </si>
  <si>
    <t>500 PACK</t>
  </si>
  <si>
    <t>1000 PACK</t>
  </si>
  <si>
    <t>$</t>
  </si>
  <si>
    <t>DEALS WITHIN THE 20% DISCOUNT WINDOW</t>
  </si>
  <si>
    <t>DEALS WITHIN THE 26% TO 30% DISCOUNT WINDOW</t>
  </si>
  <si>
    <t>(Sample 20% discount)</t>
  </si>
  <si>
    <t>(Sample 30% discount)</t>
  </si>
  <si>
    <t>FULL CONTRACT VALUE (12-Month) &amp; CASH</t>
  </si>
  <si>
    <t>DEALS WITHIN THE 21% TO 25% DISCOUNT WINDOW</t>
  </si>
  <si>
    <t>CONTRACT VALUE</t>
  </si>
  <si>
    <t xml:space="preserve">COMMITTED TERM </t>
  </si>
  <si>
    <t>Mike Plotkin</t>
  </si>
  <si>
    <t>Air-IT</t>
  </si>
  <si>
    <t>Vito La Barbera</t>
  </si>
  <si>
    <t>CALIFORNIA MICRO COMPUTERS INC</t>
  </si>
  <si>
    <t>Bryan Forrester</t>
  </si>
  <si>
    <t>Converge</t>
  </si>
  <si>
    <t>Rob Reyes</t>
  </si>
  <si>
    <t>CSI Onsite</t>
  </si>
  <si>
    <t>DYNAMIC SYSTEMS GROUP LLC</t>
  </si>
  <si>
    <t>Ajay Kapoor</t>
  </si>
  <si>
    <t>EMR Group, Inc.</t>
  </si>
  <si>
    <t>Integrated Systems, Inc</t>
  </si>
  <si>
    <t>IPSOFACTO</t>
  </si>
  <si>
    <t>M5 Systems Inc</t>
  </si>
  <si>
    <t>Northwest Computers</t>
  </si>
  <si>
    <t>Geoff Parker</t>
  </si>
  <si>
    <t>Prevalent Networks</t>
  </si>
  <si>
    <t>Profinity Technology</t>
  </si>
  <si>
    <t>Natan Ovadia</t>
  </si>
  <si>
    <t>TekData- Garry IT</t>
  </si>
  <si>
    <t>0% to 25%</t>
  </si>
  <si>
    <t>26% to 50%</t>
  </si>
  <si>
    <t xml:space="preserve">51% to 75% </t>
  </si>
  <si>
    <t>76% to 100%</t>
  </si>
  <si>
    <t>PT MSP TEAM COMMISSION PLAN</t>
  </si>
  <si>
    <t>FULL CONTRACT VALUE (12/24/30 Month) &amp; CASH = 10% COMMISSION</t>
  </si>
  <si>
    <t>126% TO 150%</t>
  </si>
  <si>
    <t>101% TO 125%</t>
  </si>
  <si>
    <t>MONTHLY CLOSED WON</t>
  </si>
  <si>
    <t>% TO QUOTA</t>
  </si>
  <si>
    <t xml:space="preserve">TOTAL COMMISSIONS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</si>
</sst>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rgb="FFC00000"/>
      <name val="Arial"/>
      <family val="2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name val="Arial"/>
      <family val="2"/>
    </font>
    <font>
      <b/>
      <i/>
      <sz val="10.5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 applyAlignment="1"/>
    <xf numFmtId="164" fontId="0" fillId="3" borderId="0" xfId="1" applyNumberFormat="1" applyFont="1" applyFill="1" applyAlignment="1">
      <alignment horizontal="center"/>
    </xf>
    <xf numFmtId="165" fontId="0" fillId="3" borderId="0" xfId="2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1" applyFont="1" applyFill="1" applyAlignment="1">
      <alignment horizontal="center"/>
    </xf>
    <xf numFmtId="8" fontId="0" fillId="3" borderId="0" xfId="0" applyNumberFormat="1" applyFill="1" applyAlignment="1">
      <alignment horizontal="center"/>
    </xf>
    <xf numFmtId="10" fontId="0" fillId="3" borderId="0" xfId="2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0" fillId="3" borderId="0" xfId="1" applyNumberFormat="1" applyFont="1" applyFill="1" applyAlignment="1">
      <alignment horizontal="center"/>
    </xf>
    <xf numFmtId="0" fontId="0" fillId="4" borderId="6" xfId="1" applyNumberFormat="1" applyFont="1" applyFill="1" applyBorder="1" applyAlignment="1">
      <alignment horizontal="center"/>
    </xf>
    <xf numFmtId="0" fontId="0" fillId="5" borderId="6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5" borderId="0" xfId="1" applyNumberFormat="1" applyFont="1" applyFill="1" applyBorder="1" applyAlignment="1">
      <alignment horizontal="center"/>
    </xf>
    <xf numFmtId="0" fontId="0" fillId="5" borderId="4" xfId="1" applyNumberFormat="1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4" borderId="0" xfId="1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164" fontId="9" fillId="5" borderId="10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9" fillId="5" borderId="11" xfId="0" applyNumberFormat="1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5" borderId="6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64" fontId="0" fillId="5" borderId="5" xfId="1" applyNumberFormat="1" applyFont="1" applyFill="1" applyBorder="1" applyAlignment="1">
      <alignment horizontal="center"/>
    </xf>
    <xf numFmtId="164" fontId="0" fillId="4" borderId="7" xfId="1" applyNumberFormat="1" applyFont="1" applyFill="1" applyBorder="1" applyAlignment="1">
      <alignment horizontal="center"/>
    </xf>
    <xf numFmtId="164" fontId="0" fillId="5" borderId="7" xfId="1" applyNumberFormat="1" applyFont="1" applyFill="1" applyBorder="1" applyAlignment="1">
      <alignment horizontal="center"/>
    </xf>
    <xf numFmtId="0" fontId="0" fillId="5" borderId="2" xfId="1" applyNumberFormat="1" applyFont="1" applyFill="1" applyBorder="1" applyAlignment="1">
      <alignment horizontal="center"/>
    </xf>
    <xf numFmtId="0" fontId="0" fillId="4" borderId="1" xfId="1" applyNumberFormat="1" applyFont="1" applyFill="1" applyBorder="1" applyAlignment="1">
      <alignment horizontal="center"/>
    </xf>
    <xf numFmtId="164" fontId="0" fillId="4" borderId="9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4" borderId="8" xfId="1" applyNumberFormat="1" applyFont="1" applyFill="1" applyBorder="1" applyAlignment="1">
      <alignment horizontal="center"/>
    </xf>
    <xf numFmtId="0" fontId="7" fillId="4" borderId="6" xfId="1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3" borderId="0" xfId="0" applyFill="1"/>
    <xf numFmtId="14" fontId="0" fillId="3" borderId="0" xfId="0" applyNumberFormat="1" applyFill="1"/>
    <xf numFmtId="6" fontId="0" fillId="3" borderId="0" xfId="0" applyNumberFormat="1" applyFill="1"/>
    <xf numFmtId="44" fontId="0" fillId="3" borderId="0" xfId="1" applyFont="1" applyFill="1"/>
    <xf numFmtId="0" fontId="0" fillId="3" borderId="1" xfId="0" applyFill="1" applyBorder="1"/>
    <xf numFmtId="14" fontId="0" fillId="3" borderId="1" xfId="0" applyNumberFormat="1" applyFill="1" applyBorder="1"/>
    <xf numFmtId="6" fontId="0" fillId="3" borderId="1" xfId="0" applyNumberFormat="1" applyFill="1" applyBorder="1"/>
    <xf numFmtId="44" fontId="0" fillId="3" borderId="0" xfId="0" applyNumberFormat="1" applyFill="1"/>
    <xf numFmtId="9" fontId="0" fillId="3" borderId="0" xfId="0" applyNumberForma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textRotation="45"/>
    </xf>
    <xf numFmtId="0" fontId="8" fillId="2" borderId="0" xfId="0" applyFont="1" applyFill="1" applyBorder="1" applyAlignment="1">
      <alignment horizontal="center" textRotation="45"/>
    </xf>
    <xf numFmtId="0" fontId="13" fillId="0" borderId="0" xfId="0" applyFont="1" applyBorder="1" applyAlignment="1">
      <alignment horizontal="center" textRotation="45"/>
    </xf>
    <xf numFmtId="0" fontId="13" fillId="0" borderId="0" xfId="0" applyFont="1" applyBorder="1" applyAlignment="1">
      <alignment horizontal="center"/>
    </xf>
    <xf numFmtId="0" fontId="10" fillId="4" borderId="6" xfId="1" applyNumberFormat="1" applyFont="1" applyFill="1" applyBorder="1" applyAlignment="1">
      <alignment horizontal="center"/>
    </xf>
    <xf numFmtId="0" fontId="10" fillId="4" borderId="0" xfId="1" applyNumberFormat="1" applyFont="1" applyFill="1" applyBorder="1" applyAlignment="1">
      <alignment horizontal="center"/>
    </xf>
    <xf numFmtId="0" fontId="10" fillId="4" borderId="7" xfId="1" applyNumberFormat="1" applyFont="1" applyFill="1" applyBorder="1" applyAlignment="1">
      <alignment horizontal="center"/>
    </xf>
    <xf numFmtId="0" fontId="10" fillId="4" borderId="1" xfId="1" applyNumberFormat="1" applyFont="1" applyFill="1" applyBorder="1" applyAlignment="1">
      <alignment horizontal="center"/>
    </xf>
    <xf numFmtId="0" fontId="10" fillId="4" borderId="9" xfId="1" applyNumberFormat="1" applyFon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164" fontId="9" fillId="5" borderId="4" xfId="0" applyNumberFormat="1" applyFont="1" applyFill="1" applyBorder="1" applyAlignment="1">
      <alignment horizontal="center"/>
    </xf>
    <xf numFmtId="0" fontId="0" fillId="4" borderId="8" xfId="1" applyNumberFormat="1" applyFont="1" applyFill="1" applyBorder="1" applyAlignment="1">
      <alignment horizontal="center"/>
    </xf>
    <xf numFmtId="164" fontId="0" fillId="4" borderId="6" xfId="1" applyNumberFormat="1" applyFont="1" applyFill="1" applyBorder="1" applyAlignment="1">
      <alignment horizontal="center"/>
    </xf>
    <xf numFmtId="164" fontId="0" fillId="4" borderId="8" xfId="1" applyNumberFormat="1" applyFont="1" applyFill="1" applyBorder="1" applyAlignment="1">
      <alignment horizontal="center"/>
    </xf>
    <xf numFmtId="10" fontId="15" fillId="6" borderId="3" xfId="2" applyNumberFormat="1" applyFont="1" applyFill="1" applyBorder="1" applyAlignment="1">
      <alignment horizontal="center"/>
    </xf>
    <xf numFmtId="10" fontId="15" fillId="6" borderId="13" xfId="2" applyNumberFormat="1" applyFont="1" applyFill="1" applyBorder="1" applyAlignment="1">
      <alignment horizontal="center"/>
    </xf>
    <xf numFmtId="10" fontId="15" fillId="6" borderId="10" xfId="2" applyNumberFormat="1" applyFont="1" applyFill="1" applyBorder="1" applyAlignment="1">
      <alignment horizontal="center"/>
    </xf>
    <xf numFmtId="10" fontId="15" fillId="6" borderId="12" xfId="2" applyNumberFormat="1" applyFont="1" applyFill="1" applyBorder="1" applyAlignment="1">
      <alignment horizontal="center"/>
    </xf>
    <xf numFmtId="10" fontId="15" fillId="6" borderId="1" xfId="2" applyNumberFormat="1" applyFont="1" applyFill="1" applyBorder="1" applyAlignment="1">
      <alignment horizontal="center"/>
    </xf>
    <xf numFmtId="10" fontId="15" fillId="6" borderId="8" xfId="2" applyNumberFormat="1" applyFont="1" applyFill="1" applyBorder="1" applyAlignment="1">
      <alignment horizontal="center"/>
    </xf>
    <xf numFmtId="10" fontId="15" fillId="6" borderId="14" xfId="2" applyNumberFormat="1" applyFont="1" applyFill="1" applyBorder="1" applyAlignment="1">
      <alignment horizontal="center"/>
    </xf>
    <xf numFmtId="10" fontId="15" fillId="6" borderId="2" xfId="2" applyNumberFormat="1" applyFont="1" applyFill="1" applyBorder="1" applyAlignment="1">
      <alignment horizontal="center"/>
    </xf>
    <xf numFmtId="10" fontId="15" fillId="6" borderId="4" xfId="2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4" borderId="1" xfId="1" applyNumberFormat="1" applyFont="1" applyFill="1" applyBorder="1" applyAlignment="1">
      <alignment horizontal="center"/>
    </xf>
    <xf numFmtId="0" fontId="14" fillId="4" borderId="14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textRotation="45"/>
    </xf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44" fontId="3" fillId="3" borderId="0" xfId="1" applyFont="1" applyFill="1" applyAlignment="1">
      <alignment horizontal="center"/>
    </xf>
    <xf numFmtId="0" fontId="8" fillId="2" borderId="1" xfId="0" applyFont="1" applyFill="1" applyBorder="1" applyAlignment="1">
      <alignment horizontal="left" textRotation="30"/>
    </xf>
    <xf numFmtId="0" fontId="20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44" fontId="21" fillId="3" borderId="19" xfId="1" applyFont="1" applyFill="1" applyBorder="1" applyAlignment="1">
      <alignment horizontal="center"/>
    </xf>
    <xf numFmtId="44" fontId="21" fillId="3" borderId="20" xfId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4" fontId="16" fillId="5" borderId="0" xfId="0" applyNumberFormat="1" applyFont="1" applyFill="1" applyBorder="1" applyAlignment="1">
      <alignment horizontal="center"/>
    </xf>
    <xf numFmtId="164" fontId="16" fillId="4" borderId="0" xfId="0" applyNumberFormat="1" applyFont="1" applyFill="1" applyBorder="1" applyAlignment="1">
      <alignment horizontal="center"/>
    </xf>
    <xf numFmtId="164" fontId="16" fillId="5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164" fontId="17" fillId="3" borderId="15" xfId="0" applyNumberFormat="1" applyFont="1" applyFill="1" applyBorder="1" applyAlignment="1"/>
    <xf numFmtId="44" fontId="18" fillId="3" borderId="19" xfId="1" applyFont="1" applyFill="1" applyBorder="1" applyAlignment="1" applyProtection="1">
      <alignment horizontal="center"/>
      <protection locked="0"/>
    </xf>
    <xf numFmtId="44" fontId="18" fillId="3" borderId="20" xfId="1" applyFont="1" applyFill="1" applyBorder="1" applyAlignment="1" applyProtection="1">
      <alignment horizontal="center"/>
      <protection locked="0"/>
    </xf>
    <xf numFmtId="10" fontId="7" fillId="7" borderId="16" xfId="2" applyNumberFormat="1" applyFont="1" applyFill="1" applyBorder="1" applyAlignment="1" applyProtection="1">
      <alignment horizontal="center"/>
      <protection locked="0"/>
    </xf>
    <xf numFmtId="10" fontId="7" fillId="7" borderId="17" xfId="2" applyNumberFormat="1" applyFont="1" applyFill="1" applyBorder="1" applyAlignment="1" applyProtection="1">
      <alignment horizontal="center"/>
      <protection locked="0"/>
    </xf>
    <xf numFmtId="10" fontId="7" fillId="7" borderId="18" xfId="2" applyNumberFormat="1" applyFont="1" applyFill="1" applyBorder="1" applyAlignment="1" applyProtection="1">
      <alignment horizontal="center"/>
      <protection locked="0"/>
    </xf>
    <xf numFmtId="164" fontId="22" fillId="3" borderId="3" xfId="1" applyNumberFormat="1" applyFont="1" applyFill="1" applyBorder="1" applyAlignment="1" applyProtection="1">
      <alignment horizontal="center"/>
      <protection locked="0"/>
    </xf>
    <xf numFmtId="0" fontId="0" fillId="9" borderId="3" xfId="1" applyNumberFormat="1" applyFont="1" applyFill="1" applyBorder="1" applyAlignment="1">
      <alignment horizontal="center"/>
    </xf>
    <xf numFmtId="10" fontId="15" fillId="9" borderId="3" xfId="2" applyNumberFormat="1" applyFont="1" applyFill="1" applyBorder="1" applyAlignment="1">
      <alignment horizontal="center"/>
    </xf>
    <xf numFmtId="10" fontId="15" fillId="9" borderId="13" xfId="2" applyNumberFormat="1" applyFont="1" applyFill="1" applyBorder="1" applyAlignment="1">
      <alignment horizontal="center"/>
    </xf>
    <xf numFmtId="0" fontId="0" fillId="8" borderId="3" xfId="1" applyNumberFormat="1" applyFont="1" applyFill="1" applyBorder="1" applyAlignment="1">
      <alignment horizontal="center"/>
    </xf>
    <xf numFmtId="10" fontId="15" fillId="8" borderId="3" xfId="2" applyNumberFormat="1" applyFont="1" applyFill="1" applyBorder="1" applyAlignment="1">
      <alignment horizontal="center"/>
    </xf>
    <xf numFmtId="10" fontId="15" fillId="8" borderId="13" xfId="2" applyNumberFormat="1" applyFont="1" applyFill="1" applyBorder="1" applyAlignment="1">
      <alignment horizontal="center"/>
    </xf>
    <xf numFmtId="10" fontId="7" fillId="7" borderId="0" xfId="2" applyNumberFormat="1" applyFont="1" applyFill="1" applyBorder="1" applyAlignment="1" applyProtection="1">
      <alignment horizontal="center"/>
      <protection locked="0"/>
    </xf>
    <xf numFmtId="9" fontId="19" fillId="10" borderId="19" xfId="2" applyFont="1" applyFill="1" applyBorder="1" applyAlignment="1">
      <alignment horizontal="center"/>
    </xf>
    <xf numFmtId="9" fontId="19" fillId="10" borderId="20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U11"/>
  <sheetViews>
    <sheetView topLeftCell="I1" workbookViewId="0">
      <selection activeCell="K17" sqref="K17"/>
    </sheetView>
  </sheetViews>
  <sheetFormatPr defaultRowHeight="15"/>
  <cols>
    <col min="1" max="6" width="0" style="5" hidden="1" customWidth="1"/>
    <col min="7" max="7" width="13.140625" style="5" hidden="1" customWidth="1"/>
    <col min="8" max="8" width="0" style="5" hidden="1" customWidth="1"/>
    <col min="9" max="9" width="10.42578125" style="5" customWidth="1"/>
    <col min="10" max="10" width="14.140625" style="5" customWidth="1"/>
    <col min="11" max="11" width="12.5703125" style="5" bestFit="1" customWidth="1"/>
    <col min="12" max="12" width="9.7109375" style="5" customWidth="1"/>
    <col min="13" max="13" width="11.5703125" style="5" customWidth="1"/>
    <col min="14" max="15" width="10.5703125" style="5" customWidth="1"/>
    <col min="16" max="16" width="1.5703125" style="5" customWidth="1"/>
    <col min="17" max="20" width="9.140625" style="5"/>
    <col min="21" max="21" width="0" style="5" hidden="1" customWidth="1"/>
    <col min="22" max="16384" width="9.140625" style="5"/>
  </cols>
  <sheetData>
    <row r="1" spans="7:21">
      <c r="H1" s="5">
        <v>2</v>
      </c>
      <c r="I1" s="9"/>
      <c r="J1" s="9"/>
      <c r="K1" s="1" t="s">
        <v>7</v>
      </c>
      <c r="L1" s="9"/>
      <c r="M1" s="9"/>
      <c r="N1" s="9"/>
      <c r="O1" s="9"/>
    </row>
    <row r="2" spans="7:21" s="10" customFormat="1" ht="12">
      <c r="I2" s="11"/>
      <c r="J2" s="12" t="s">
        <v>6</v>
      </c>
      <c r="K2" s="13"/>
      <c r="L2" s="13"/>
      <c r="M2" s="13"/>
      <c r="N2" s="13"/>
      <c r="O2" s="13"/>
    </row>
    <row r="3" spans="7:21" s="10" customFormat="1" ht="12">
      <c r="I3" s="12" t="s">
        <v>2</v>
      </c>
      <c r="J3" s="12" t="s">
        <v>5</v>
      </c>
      <c r="K3" s="12" t="s">
        <v>8</v>
      </c>
      <c r="L3" s="12" t="s">
        <v>0</v>
      </c>
      <c r="M3" s="12" t="s">
        <v>3</v>
      </c>
      <c r="N3" s="12" t="s">
        <v>4</v>
      </c>
      <c r="O3" s="12" t="s">
        <v>1</v>
      </c>
    </row>
    <row r="4" spans="7:21">
      <c r="I4" s="2">
        <v>35000</v>
      </c>
      <c r="J4" s="2">
        <v>75000</v>
      </c>
      <c r="K4" s="5">
        <v>3</v>
      </c>
      <c r="L4" s="8">
        <v>6.0000000000000001E-3</v>
      </c>
      <c r="M4" s="4">
        <f>$J$4*$L$4</f>
        <v>450</v>
      </c>
      <c r="N4" s="4">
        <f>M4*K4</f>
        <v>1350</v>
      </c>
      <c r="O4" s="4">
        <f>(N4*12+I4)</f>
        <v>51200</v>
      </c>
    </row>
    <row r="5" spans="7:21">
      <c r="I5" s="2"/>
      <c r="J5" s="2">
        <v>75000</v>
      </c>
      <c r="K5" s="14">
        <v>1</v>
      </c>
      <c r="L5" s="3">
        <v>3.3000000000000002E-2</v>
      </c>
      <c r="M5" s="4">
        <f>$J$4*$L$4</f>
        <v>450</v>
      </c>
      <c r="N5" s="4">
        <f>M5*K5</f>
        <v>450</v>
      </c>
      <c r="O5" s="4">
        <f>(N5*12+I5)</f>
        <v>5400</v>
      </c>
      <c r="P5" s="4">
        <f>K5-J4</f>
        <v>-74999</v>
      </c>
    </row>
    <row r="6" spans="7:21">
      <c r="I6" s="14">
        <v>12</v>
      </c>
      <c r="J6" s="2">
        <v>11880</v>
      </c>
      <c r="K6" s="14">
        <v>1</v>
      </c>
      <c r="L6" s="3">
        <v>2.9000000000000001E-2</v>
      </c>
      <c r="M6" s="4">
        <f>J6*L6</f>
        <v>344.52000000000004</v>
      </c>
      <c r="N6" s="4">
        <f t="shared" ref="N6:N8" si="0">M6*K6</f>
        <v>344.52000000000004</v>
      </c>
      <c r="O6" s="4">
        <f t="shared" ref="O6:O8" si="1">(N6*12+I6)</f>
        <v>4146.2400000000007</v>
      </c>
      <c r="P6" s="4">
        <f>K6-J4</f>
        <v>-74999</v>
      </c>
    </row>
    <row r="7" spans="7:21">
      <c r="I7" s="14">
        <v>24</v>
      </c>
      <c r="J7" s="2">
        <v>11880</v>
      </c>
      <c r="K7" s="14">
        <v>1</v>
      </c>
      <c r="L7" s="3">
        <v>5.5E-2</v>
      </c>
      <c r="M7" s="4">
        <f t="shared" ref="M7:M8" si="2">J7*L7</f>
        <v>653.4</v>
      </c>
      <c r="N7" s="4">
        <f t="shared" si="0"/>
        <v>653.4</v>
      </c>
      <c r="O7" s="4">
        <f t="shared" si="1"/>
        <v>7864.7999999999993</v>
      </c>
      <c r="P7" s="4">
        <f>K7-J4</f>
        <v>-74999</v>
      </c>
    </row>
    <row r="8" spans="7:21">
      <c r="I8" s="14">
        <v>36</v>
      </c>
      <c r="J8" s="2">
        <v>11880</v>
      </c>
      <c r="K8" s="14">
        <v>1</v>
      </c>
      <c r="L8" s="3">
        <v>6.5000000000000002E-2</v>
      </c>
      <c r="M8" s="4">
        <f t="shared" si="2"/>
        <v>772.2</v>
      </c>
      <c r="N8" s="4">
        <f t="shared" si="0"/>
        <v>772.2</v>
      </c>
      <c r="O8" s="4">
        <f t="shared" si="1"/>
        <v>9302.4000000000015</v>
      </c>
      <c r="P8" s="4">
        <f>K8-J4</f>
        <v>-74999</v>
      </c>
    </row>
    <row r="9" spans="7:21">
      <c r="G9" s="7"/>
      <c r="I9" s="14"/>
      <c r="J9" s="6"/>
      <c r="K9" s="6"/>
      <c r="M9" s="4"/>
      <c r="N9" s="4"/>
      <c r="O9" s="4"/>
    </row>
    <row r="10" spans="7:21">
      <c r="G10" s="7"/>
      <c r="I10" s="6"/>
      <c r="J10" s="6"/>
      <c r="K10" s="6"/>
      <c r="U10" s="5">
        <v>2</v>
      </c>
    </row>
    <row r="11" spans="7:21">
      <c r="G11" s="7"/>
      <c r="I11" s="6"/>
      <c r="J11" s="6"/>
      <c r="K11" s="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AP19"/>
  <sheetViews>
    <sheetView tabSelected="1" topLeftCell="I1" zoomScale="115" zoomScaleNormal="115" workbookViewId="0">
      <selection activeCell="Y11" sqref="Y11"/>
    </sheetView>
  </sheetViews>
  <sheetFormatPr defaultRowHeight="15"/>
  <cols>
    <col min="1" max="6" width="0" style="5" hidden="1" customWidth="1"/>
    <col min="7" max="7" width="13.140625" style="5" hidden="1" customWidth="1"/>
    <col min="8" max="8" width="0" style="5" hidden="1" customWidth="1"/>
    <col min="9" max="9" width="9.140625" style="5"/>
    <col min="10" max="10" width="8.42578125" style="5" customWidth="1"/>
    <col min="11" max="11" width="10.42578125" style="5" customWidth="1"/>
    <col min="12" max="18" width="8.7109375" style="5" customWidth="1"/>
    <col min="19" max="19" width="8.7109375" style="5" hidden="1" customWidth="1"/>
    <col min="20" max="20" width="11.140625" style="5" customWidth="1"/>
    <col min="21" max="21" width="3" style="5" customWidth="1"/>
    <col min="22" max="22" width="9.140625" style="5" customWidth="1"/>
    <col min="23" max="23" width="9.85546875" style="5" hidden="1" customWidth="1"/>
    <col min="24" max="24" width="13.42578125" style="5" bestFit="1" customWidth="1"/>
    <col min="25" max="16384" width="9.140625" style="5"/>
  </cols>
  <sheetData>
    <row r="1" spans="8:23" s="17" customFormat="1" ht="24.75" customHeight="1">
      <c r="H1" s="17">
        <v>2</v>
      </c>
      <c r="I1" s="103" t="s">
        <v>46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9"/>
    </row>
    <row r="2" spans="8:23" s="17" customFormat="1" ht="21" customHeight="1" thickBot="1">
      <c r="I2" s="19"/>
      <c r="J2" s="100" t="s">
        <v>50</v>
      </c>
      <c r="K2" s="100"/>
      <c r="L2" s="99"/>
      <c r="M2" s="100" t="s">
        <v>51</v>
      </c>
      <c r="N2" s="100"/>
      <c r="O2" s="99"/>
      <c r="P2" s="99"/>
      <c r="Q2" s="99"/>
      <c r="R2" s="99"/>
      <c r="S2" s="99"/>
      <c r="T2" s="99"/>
      <c r="U2" s="99"/>
    </row>
    <row r="3" spans="8:23" s="17" customFormat="1" ht="15" customHeight="1" thickBot="1">
      <c r="I3" s="18"/>
      <c r="J3" s="115">
        <v>35000</v>
      </c>
      <c r="K3" s="116"/>
      <c r="L3" s="98"/>
      <c r="M3" s="128">
        <f>J3/W3</f>
        <v>0.46666666666666667</v>
      </c>
      <c r="N3" s="129"/>
      <c r="O3" s="98"/>
      <c r="P3" s="98"/>
      <c r="Q3" s="98"/>
      <c r="R3" s="19"/>
      <c r="S3" s="19"/>
      <c r="T3" s="19"/>
      <c r="U3" s="19"/>
      <c r="W3" s="101">
        <v>75000</v>
      </c>
    </row>
    <row r="4" spans="8:23" s="17" customFormat="1" ht="4.5" customHeight="1">
      <c r="I4" s="19"/>
      <c r="J4" s="19"/>
      <c r="K4" s="19"/>
      <c r="L4" s="19"/>
      <c r="M4" s="19"/>
      <c r="N4" s="19"/>
      <c r="O4" s="19"/>
      <c r="P4" s="98"/>
      <c r="Q4" s="98"/>
      <c r="R4" s="19"/>
      <c r="S4" s="19"/>
      <c r="T4" s="19"/>
      <c r="U4" s="19"/>
      <c r="W4" s="101"/>
    </row>
    <row r="5" spans="8:23" s="46" customFormat="1" ht="65.25" customHeight="1" thickBot="1">
      <c r="I5" s="96"/>
      <c r="J5" s="93" t="s">
        <v>21</v>
      </c>
      <c r="K5" s="93" t="s">
        <v>20</v>
      </c>
      <c r="L5" s="102" t="s">
        <v>42</v>
      </c>
      <c r="M5" s="102" t="s">
        <v>43</v>
      </c>
      <c r="N5" s="102" t="s">
        <v>44</v>
      </c>
      <c r="O5" s="102" t="s">
        <v>45</v>
      </c>
      <c r="P5" s="102" t="s">
        <v>49</v>
      </c>
      <c r="Q5" s="102" t="s">
        <v>48</v>
      </c>
      <c r="R5" s="102"/>
      <c r="S5" s="102"/>
      <c r="T5" s="48" t="s">
        <v>13</v>
      </c>
      <c r="U5" s="47"/>
    </row>
    <row r="6" spans="8:23" ht="17.45" customHeight="1">
      <c r="I6" s="97"/>
      <c r="J6" s="124">
        <v>12</v>
      </c>
      <c r="K6" s="120">
        <v>17500</v>
      </c>
      <c r="L6" s="125">
        <v>7.4999999999999997E-3</v>
      </c>
      <c r="M6" s="125">
        <v>1.2500000000000001E-2</v>
      </c>
      <c r="N6" s="125">
        <v>0.02</v>
      </c>
      <c r="O6" s="126">
        <v>0.03</v>
      </c>
      <c r="P6" s="126">
        <v>4.7500000000000001E-2</v>
      </c>
      <c r="Q6" s="126">
        <v>0.06</v>
      </c>
      <c r="R6" s="117">
        <v>0.02</v>
      </c>
      <c r="S6" s="127"/>
      <c r="T6" s="110">
        <f>R6*K6</f>
        <v>350</v>
      </c>
      <c r="U6" s="47"/>
      <c r="V6" s="4"/>
      <c r="W6" s="4"/>
    </row>
    <row r="7" spans="8:23" ht="17.45" customHeight="1">
      <c r="I7" s="97"/>
      <c r="J7" s="121">
        <v>24</v>
      </c>
      <c r="K7" s="120">
        <v>11000</v>
      </c>
      <c r="L7" s="122">
        <v>2.5000000000000001E-2</v>
      </c>
      <c r="M7" s="122">
        <v>3.5000000000000003E-2</v>
      </c>
      <c r="N7" s="122">
        <v>0.05</v>
      </c>
      <c r="O7" s="123">
        <v>6.7500000000000004E-2</v>
      </c>
      <c r="P7" s="123">
        <v>8.5000000000000006E-2</v>
      </c>
      <c r="Q7" s="123">
        <v>0.1</v>
      </c>
      <c r="R7" s="118">
        <v>3.5000000000000003E-2</v>
      </c>
      <c r="S7" s="127"/>
      <c r="T7" s="111">
        <f>K7*L7</f>
        <v>275</v>
      </c>
      <c r="U7" s="47"/>
      <c r="V7" s="4"/>
      <c r="W7" s="4"/>
    </row>
    <row r="8" spans="8:23" ht="17.45" customHeight="1">
      <c r="I8" s="97"/>
      <c r="J8" s="124">
        <v>30</v>
      </c>
      <c r="K8" s="120"/>
      <c r="L8" s="125">
        <v>0.04</v>
      </c>
      <c r="M8" s="125">
        <v>5.2499999999999998E-2</v>
      </c>
      <c r="N8" s="125">
        <v>6.5000000000000002E-2</v>
      </c>
      <c r="O8" s="126">
        <v>7.4999999999999997E-2</v>
      </c>
      <c r="P8" s="126">
        <v>9.2499999999999999E-2</v>
      </c>
      <c r="Q8" s="126">
        <v>0.11</v>
      </c>
      <c r="R8" s="118">
        <v>5.2499999999999998E-2</v>
      </c>
      <c r="S8" s="127"/>
      <c r="T8" s="110">
        <f>K8*L8</f>
        <v>0</v>
      </c>
      <c r="U8" s="47"/>
      <c r="V8" s="4"/>
      <c r="W8" s="4"/>
    </row>
    <row r="9" spans="8:23" ht="17.45" customHeight="1">
      <c r="I9" s="97"/>
      <c r="J9" s="121">
        <v>36</v>
      </c>
      <c r="K9" s="120">
        <v>16500</v>
      </c>
      <c r="L9" s="122">
        <v>0.05</v>
      </c>
      <c r="M9" s="122">
        <v>0.06</v>
      </c>
      <c r="N9" s="122">
        <v>7.0000000000000007E-2</v>
      </c>
      <c r="O9" s="123">
        <v>8.5000000000000006E-2</v>
      </c>
      <c r="P9" s="123">
        <v>0.10249999999999999</v>
      </c>
      <c r="Q9" s="123">
        <v>0.12</v>
      </c>
      <c r="R9" s="118">
        <v>0.06</v>
      </c>
      <c r="S9" s="127"/>
      <c r="T9" s="111">
        <f>K9*L9</f>
        <v>825</v>
      </c>
      <c r="U9" s="47"/>
      <c r="V9" s="4"/>
      <c r="W9" s="4"/>
    </row>
    <row r="10" spans="8:23" ht="17.45" customHeight="1" thickBot="1">
      <c r="I10" s="97"/>
      <c r="J10" s="124">
        <v>48</v>
      </c>
      <c r="K10" s="120"/>
      <c r="L10" s="125">
        <v>7.0000000000000007E-2</v>
      </c>
      <c r="M10" s="125">
        <v>0.08</v>
      </c>
      <c r="N10" s="125">
        <v>0.09</v>
      </c>
      <c r="O10" s="126">
        <v>0.1</v>
      </c>
      <c r="P10" s="126">
        <v>0.11749999999999999</v>
      </c>
      <c r="Q10" s="126">
        <v>0.13500000000000001</v>
      </c>
      <c r="R10" s="119">
        <v>0.08</v>
      </c>
      <c r="S10" s="127"/>
      <c r="T10" s="112">
        <f>K10*L10</f>
        <v>0</v>
      </c>
      <c r="U10" s="47"/>
      <c r="V10" s="4"/>
      <c r="W10" s="4"/>
    </row>
    <row r="11" spans="8:23">
      <c r="I11" s="105"/>
      <c r="J11" s="95" t="s">
        <v>47</v>
      </c>
      <c r="K11" s="95"/>
      <c r="L11" s="95"/>
      <c r="M11" s="95"/>
      <c r="N11" s="95"/>
      <c r="O11" s="95"/>
      <c r="P11" s="95"/>
      <c r="Q11" s="95"/>
      <c r="R11" s="94"/>
      <c r="S11" s="94"/>
      <c r="T11" s="95"/>
      <c r="U11" s="47"/>
    </row>
    <row r="12" spans="8:23" s="17" customFormat="1" ht="9.9499999999999993" customHeight="1" thickBot="1">
      <c r="I12" s="19"/>
      <c r="J12" s="100"/>
      <c r="K12" s="100"/>
      <c r="L12" s="99"/>
      <c r="M12" s="100"/>
      <c r="N12" s="100"/>
      <c r="O12" s="99"/>
      <c r="P12" s="99"/>
      <c r="Q12" s="99"/>
      <c r="R12" s="99"/>
      <c r="S12" s="99"/>
      <c r="T12" s="99"/>
      <c r="U12" s="47"/>
    </row>
    <row r="13" spans="8:23" s="17" customFormat="1" ht="15" customHeight="1" thickBot="1">
      <c r="I13" s="19"/>
      <c r="J13" s="107">
        <f>SUM(K6:K10)</f>
        <v>45000</v>
      </c>
      <c r="K13" s="108"/>
      <c r="L13" s="99"/>
      <c r="M13" s="106"/>
      <c r="N13" s="106"/>
      <c r="O13" s="99"/>
      <c r="P13" s="99"/>
      <c r="Q13" s="99"/>
      <c r="R13" s="113" t="s">
        <v>52</v>
      </c>
      <c r="S13" s="113"/>
      <c r="T13" s="114">
        <f>SUM(T6:T10)</f>
        <v>1450</v>
      </c>
      <c r="U13" s="47"/>
    </row>
    <row r="14" spans="8:23" s="17" customFormat="1" ht="9.9499999999999993" customHeight="1">
      <c r="I14" s="19"/>
      <c r="J14" s="100"/>
      <c r="K14" s="100">
        <f>SUM(K6:K10)</f>
        <v>45000</v>
      </c>
      <c r="L14" s="99"/>
      <c r="M14" s="100"/>
      <c r="N14" s="100"/>
      <c r="O14" s="99"/>
      <c r="P14" s="99"/>
      <c r="Q14" s="99"/>
      <c r="R14" s="99"/>
      <c r="S14" s="99"/>
      <c r="T14" s="99"/>
      <c r="U14" s="47"/>
    </row>
    <row r="16" spans="8:23" ht="15" hidden="1" customHeight="1">
      <c r="J16" s="5">
        <v>24</v>
      </c>
      <c r="K16" s="5">
        <v>495</v>
      </c>
      <c r="L16" s="6">
        <f>K16*J16</f>
        <v>11880</v>
      </c>
      <c r="M16" s="6"/>
      <c r="N16" s="6"/>
      <c r="O16" s="6"/>
      <c r="P16" s="6"/>
      <c r="Q16" s="6"/>
      <c r="R16" s="6"/>
      <c r="S16" s="6"/>
    </row>
    <row r="17" spans="10:19" ht="15" hidden="1" customHeight="1">
      <c r="J17" s="5">
        <v>24</v>
      </c>
      <c r="K17" s="5">
        <v>795</v>
      </c>
      <c r="L17" s="6">
        <f t="shared" ref="L17:L19" si="0">K17*J17</f>
        <v>19080</v>
      </c>
      <c r="M17" s="6"/>
      <c r="N17" s="6"/>
      <c r="O17" s="6"/>
      <c r="P17" s="6"/>
      <c r="Q17" s="6"/>
      <c r="R17" s="6"/>
      <c r="S17" s="6"/>
    </row>
    <row r="18" spans="10:19" ht="15" hidden="1" customHeight="1">
      <c r="J18" s="5">
        <v>30</v>
      </c>
      <c r="K18" s="5">
        <v>1095</v>
      </c>
      <c r="L18" s="6">
        <f t="shared" si="0"/>
        <v>32850</v>
      </c>
      <c r="M18" s="6"/>
      <c r="N18" s="6"/>
      <c r="O18" s="6"/>
      <c r="P18" s="6"/>
      <c r="Q18" s="6"/>
      <c r="R18" s="6"/>
      <c r="S18" s="6"/>
    </row>
    <row r="19" spans="10:19" ht="15" hidden="1" customHeight="1">
      <c r="J19" s="5">
        <v>36</v>
      </c>
      <c r="K19" s="5">
        <v>1495</v>
      </c>
      <c r="L19" s="6">
        <f t="shared" si="0"/>
        <v>53820</v>
      </c>
      <c r="M19" s="6"/>
      <c r="N19" s="6"/>
      <c r="O19" s="6"/>
      <c r="P19" s="6"/>
      <c r="Q19" s="6"/>
      <c r="R19" s="6"/>
      <c r="S19" s="6"/>
    </row>
  </sheetData>
  <sheetProtection selectLockedCells="1"/>
  <mergeCells count="12">
    <mergeCell ref="M2:N2"/>
    <mergeCell ref="M3:N3"/>
    <mergeCell ref="J14:K14"/>
    <mergeCell ref="M14:N14"/>
    <mergeCell ref="J12:K12"/>
    <mergeCell ref="M12:N12"/>
    <mergeCell ref="J13:K13"/>
    <mergeCell ref="I6:I11"/>
    <mergeCell ref="J11:T11"/>
    <mergeCell ref="J3:K3"/>
    <mergeCell ref="J2:K2"/>
    <mergeCell ref="I1:T1"/>
  </mergeCells>
  <dataValidations count="6">
    <dataValidation type="list" allowBlank="1" showInputMessage="1" showErrorMessage="1" sqref="L6:Q10">
      <formula1>PERCENTAGES</formula1>
    </dataValidation>
    <dataValidation type="list" allowBlank="1" showInputMessage="1" showErrorMessage="1" sqref="R6">
      <formula1>TIER1</formula1>
    </dataValidation>
    <dataValidation type="list" allowBlank="1" showInputMessage="1" showErrorMessage="1" sqref="R7">
      <formula1>TIER2</formula1>
    </dataValidation>
    <dataValidation type="list" allowBlank="1" showInputMessage="1" showErrorMessage="1" sqref="R8">
      <formula1>TIER3</formula1>
    </dataValidation>
    <dataValidation type="list" allowBlank="1" showInputMessage="1" showErrorMessage="1" sqref="R9">
      <formula1>TIER4</formula1>
    </dataValidation>
    <dataValidation type="list" allowBlank="1" showInputMessage="1" showErrorMessage="1" sqref="R10">
      <formula1>TIER5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2:AO14"/>
  <sheetViews>
    <sheetView topLeftCell="I1" zoomScale="115" zoomScaleNormal="115" workbookViewId="0">
      <selection activeCell="K36" sqref="K36"/>
    </sheetView>
  </sheetViews>
  <sheetFormatPr defaultRowHeight="15"/>
  <cols>
    <col min="1" max="6" width="0" style="5" hidden="1" customWidth="1"/>
    <col min="7" max="7" width="13.140625" style="5" hidden="1" customWidth="1"/>
    <col min="8" max="8" width="0" style="5" hidden="1" customWidth="1"/>
    <col min="9" max="9" width="9.140625" style="5"/>
    <col min="10" max="16" width="8.7109375" style="5" customWidth="1"/>
    <col min="17" max="17" width="15.140625" style="5" customWidth="1"/>
    <col min="18" max="19" width="9.140625" style="5" customWidth="1"/>
    <col min="20" max="20" width="13.42578125" style="5" bestFit="1" customWidth="1"/>
    <col min="21" max="16384" width="9.140625" style="5"/>
  </cols>
  <sheetData>
    <row r="2" spans="10:14">
      <c r="J2" s="84">
        <v>7.4999999999999997E-3</v>
      </c>
      <c r="K2" s="84">
        <v>2.5000000000000001E-2</v>
      </c>
      <c r="L2" s="84">
        <v>0.04</v>
      </c>
      <c r="M2" s="84">
        <v>0.05</v>
      </c>
      <c r="N2" s="84">
        <v>7.0000000000000007E-2</v>
      </c>
    </row>
    <row r="3" spans="10:14">
      <c r="J3" s="84">
        <v>1.2500000000000001E-2</v>
      </c>
      <c r="K3" s="84">
        <v>3.5000000000000003E-2</v>
      </c>
      <c r="L3" s="87">
        <v>5.2499999999999998E-2</v>
      </c>
      <c r="M3" s="87">
        <v>0.06</v>
      </c>
      <c r="N3" s="84">
        <v>0.08</v>
      </c>
    </row>
    <row r="4" spans="10:14">
      <c r="J4" s="84">
        <v>0.02</v>
      </c>
      <c r="K4" s="84">
        <v>0.05</v>
      </c>
      <c r="L4" s="87">
        <v>6.5000000000000002E-2</v>
      </c>
      <c r="M4" s="87">
        <v>7.0000000000000007E-2</v>
      </c>
      <c r="N4" s="84">
        <v>0.09</v>
      </c>
    </row>
    <row r="5" spans="10:14">
      <c r="J5" s="85">
        <v>0.03</v>
      </c>
      <c r="K5" s="85">
        <v>6.7500000000000004E-2</v>
      </c>
      <c r="L5" s="85">
        <v>7.4999999999999997E-2</v>
      </c>
      <c r="M5" s="85">
        <v>8.5000000000000006E-2</v>
      </c>
      <c r="N5" s="84">
        <v>0.1</v>
      </c>
    </row>
    <row r="6" spans="10:14">
      <c r="J6" s="85">
        <v>4.7500000000000001E-2</v>
      </c>
      <c r="K6" s="85">
        <v>8.5000000000000006E-2</v>
      </c>
      <c r="L6" s="85">
        <v>9.2499999999999999E-2</v>
      </c>
      <c r="M6" s="85">
        <v>0.10249999999999999</v>
      </c>
      <c r="N6" s="84">
        <v>0.11749999999999999</v>
      </c>
    </row>
    <row r="7" spans="10:14">
      <c r="J7" s="84">
        <v>0.06</v>
      </c>
      <c r="K7" s="84">
        <v>0.1</v>
      </c>
      <c r="L7" s="84">
        <v>0.11</v>
      </c>
      <c r="M7" s="84">
        <v>0.12</v>
      </c>
      <c r="N7" s="84">
        <v>0.13500000000000001</v>
      </c>
    </row>
    <row r="9" spans="10:14">
      <c r="J9" s="84">
        <v>7.4999999999999997E-3</v>
      </c>
      <c r="K9" s="84">
        <v>2.5000000000000001E-2</v>
      </c>
      <c r="L9" s="84">
        <v>0.04</v>
      </c>
      <c r="M9" s="84">
        <v>0.05</v>
      </c>
      <c r="N9" s="84">
        <v>7.0000000000000007E-2</v>
      </c>
    </row>
    <row r="10" spans="10:14">
      <c r="J10" s="84">
        <v>1.2500000000000001E-2</v>
      </c>
      <c r="K10" s="84">
        <v>3.5000000000000003E-2</v>
      </c>
      <c r="L10" s="87">
        <v>5.2499999999999998E-2</v>
      </c>
      <c r="M10" s="87">
        <v>0.06</v>
      </c>
      <c r="N10" s="84">
        <v>0.08</v>
      </c>
    </row>
    <row r="11" spans="10:14">
      <c r="J11" s="84">
        <v>0.02</v>
      </c>
      <c r="K11" s="84">
        <v>0.05</v>
      </c>
      <c r="L11" s="87">
        <v>6.5000000000000002E-2</v>
      </c>
      <c r="M11" s="87">
        <v>7.0000000000000007E-2</v>
      </c>
      <c r="N11" s="84">
        <v>0.09</v>
      </c>
    </row>
    <row r="12" spans="10:14">
      <c r="J12" s="85">
        <v>0.03</v>
      </c>
      <c r="K12" s="85">
        <v>6.7500000000000004E-2</v>
      </c>
      <c r="L12" s="85">
        <v>7.4999999999999997E-2</v>
      </c>
      <c r="M12" s="85">
        <v>8.5000000000000006E-2</v>
      </c>
      <c r="N12" s="84">
        <v>0.1</v>
      </c>
    </row>
    <row r="13" spans="10:14">
      <c r="J13" s="85">
        <v>4.7500000000000001E-2</v>
      </c>
      <c r="K13" s="85">
        <v>8.5000000000000006E-2</v>
      </c>
      <c r="L13" s="85">
        <v>9.2499999999999999E-2</v>
      </c>
      <c r="M13" s="85">
        <v>0.10249999999999999</v>
      </c>
      <c r="N13" s="84">
        <v>0.11749999999999999</v>
      </c>
    </row>
    <row r="14" spans="10:14">
      <c r="J14" s="84">
        <v>0.06</v>
      </c>
      <c r="K14" s="84">
        <v>0.1</v>
      </c>
      <c r="L14" s="84">
        <v>0.11</v>
      </c>
      <c r="M14" s="84">
        <v>0.12</v>
      </c>
      <c r="N14" s="84">
        <v>0.13500000000000001</v>
      </c>
    </row>
  </sheetData>
  <dataValidations count="1">
    <dataValidation type="list" allowBlank="1" showInputMessage="1" showErrorMessage="1" sqref="J2:N7 J9:N14">
      <formula1>PERCENTAGES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AI32"/>
  <sheetViews>
    <sheetView topLeftCell="I1" zoomScale="115" zoomScaleNormal="115" workbookViewId="0">
      <selection activeCell="N26" sqref="N26"/>
    </sheetView>
  </sheetViews>
  <sheetFormatPr defaultRowHeight="15"/>
  <cols>
    <col min="1" max="6" width="0" style="5" hidden="1" customWidth="1"/>
    <col min="7" max="7" width="13.140625" style="5" hidden="1" customWidth="1"/>
    <col min="8" max="8" width="0" style="5" hidden="1" customWidth="1"/>
    <col min="9" max="9" width="9.140625" style="5"/>
    <col min="10" max="10" width="5.85546875" style="5" customWidth="1"/>
    <col min="11" max="11" width="9.7109375" style="5" customWidth="1"/>
    <col min="12" max="12" width="10" style="5" customWidth="1"/>
    <col min="13" max="16" width="7.7109375" style="5" customWidth="1"/>
    <col min="17" max="17" width="8.7109375" style="5" customWidth="1"/>
    <col min="18" max="19" width="9.7109375" style="5" customWidth="1"/>
    <col min="20" max="23" width="7.7109375" style="5" customWidth="1"/>
    <col min="24" max="24" width="8.7109375" style="5" customWidth="1"/>
    <col min="25" max="25" width="0" style="5" hidden="1" customWidth="1"/>
    <col min="26" max="27" width="9.7109375" style="5" customWidth="1"/>
    <col min="28" max="31" width="7.7109375" style="5" customWidth="1"/>
    <col min="32" max="32" width="8.7109375" style="5" customWidth="1"/>
    <col min="33" max="34" width="9.140625" style="5" hidden="1" customWidth="1"/>
    <col min="35" max="35" width="13.42578125" style="5" bestFit="1" customWidth="1"/>
    <col min="36" max="16384" width="9.140625" style="5"/>
  </cols>
  <sheetData>
    <row r="1" spans="8:35" s="17" customFormat="1" ht="18.75" customHeight="1">
      <c r="H1" s="17">
        <v>2</v>
      </c>
      <c r="I1" s="49" t="s">
        <v>7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/>
    </row>
    <row r="2" spans="8:35" s="17" customFormat="1" ht="23.25" customHeight="1">
      <c r="I2" s="18"/>
      <c r="J2" s="19"/>
      <c r="K2" s="19"/>
      <c r="L2" s="44" t="s">
        <v>14</v>
      </c>
      <c r="M2" s="19"/>
      <c r="N2" s="19"/>
      <c r="O2" s="19"/>
      <c r="P2" s="19"/>
      <c r="Q2" s="19"/>
      <c r="R2" s="57" t="s">
        <v>19</v>
      </c>
      <c r="S2" s="57"/>
      <c r="T2" s="57"/>
      <c r="U2" s="57"/>
      <c r="V2" s="57"/>
      <c r="W2" s="57"/>
      <c r="X2" s="57"/>
      <c r="Y2" s="19"/>
      <c r="Z2" s="57" t="s">
        <v>15</v>
      </c>
      <c r="AA2" s="57"/>
      <c r="AB2" s="57"/>
      <c r="AC2" s="57"/>
      <c r="AD2" s="57"/>
      <c r="AE2" s="57"/>
      <c r="AF2" s="58"/>
    </row>
    <row r="3" spans="8:35" s="17" customFormat="1" ht="23.25" customHeight="1">
      <c r="I3" s="18"/>
      <c r="J3" s="19"/>
      <c r="K3" s="19"/>
      <c r="L3" s="44"/>
      <c r="M3" s="19"/>
      <c r="N3" s="19"/>
      <c r="O3" s="19"/>
      <c r="P3" s="19"/>
      <c r="Q3" s="19"/>
      <c r="R3" s="44"/>
      <c r="S3" s="44"/>
      <c r="T3" s="44"/>
      <c r="U3" s="44"/>
      <c r="V3" s="44"/>
      <c r="W3" s="44"/>
      <c r="X3" s="44"/>
      <c r="Y3" s="19"/>
      <c r="Z3" s="44"/>
      <c r="AA3" s="44"/>
      <c r="AB3" s="44"/>
      <c r="AC3" s="44"/>
      <c r="AD3" s="44"/>
      <c r="AE3" s="44"/>
      <c r="AF3" s="45"/>
    </row>
    <row r="4" spans="8:35" s="17" customFormat="1" ht="23.25" customHeight="1">
      <c r="I4" s="18"/>
      <c r="J4" s="19"/>
      <c r="K4" s="19"/>
      <c r="L4" s="44"/>
      <c r="M4" s="68" t="s">
        <v>0</v>
      </c>
      <c r="N4" s="68"/>
      <c r="O4" s="68"/>
      <c r="P4" s="68"/>
      <c r="Q4" s="19"/>
      <c r="R4" s="57" t="s">
        <v>16</v>
      </c>
      <c r="S4" s="57"/>
      <c r="T4" s="68" t="s">
        <v>0</v>
      </c>
      <c r="U4" s="68"/>
      <c r="V4" s="68"/>
      <c r="W4" s="68"/>
      <c r="X4" s="44"/>
      <c r="Y4" s="19"/>
      <c r="Z4" s="57" t="s">
        <v>17</v>
      </c>
      <c r="AA4" s="57"/>
      <c r="AB4" s="68" t="s">
        <v>0</v>
      </c>
      <c r="AC4" s="68"/>
      <c r="AD4" s="68"/>
      <c r="AE4" s="68"/>
      <c r="AF4" s="45"/>
    </row>
    <row r="5" spans="8:35" s="46" customFormat="1" ht="44.25" customHeight="1">
      <c r="I5" s="47"/>
      <c r="J5" s="47"/>
      <c r="K5" s="79" t="s">
        <v>21</v>
      </c>
      <c r="L5" s="79" t="s">
        <v>20</v>
      </c>
      <c r="M5" s="69" t="s">
        <v>42</v>
      </c>
      <c r="N5" s="69" t="s">
        <v>43</v>
      </c>
      <c r="O5" s="69" t="s">
        <v>44</v>
      </c>
      <c r="P5" s="69" t="s">
        <v>45</v>
      </c>
      <c r="Q5" s="47" t="s">
        <v>13</v>
      </c>
      <c r="R5" s="79" t="s">
        <v>21</v>
      </c>
      <c r="S5" s="79" t="s">
        <v>20</v>
      </c>
      <c r="T5" s="69" t="s">
        <v>42</v>
      </c>
      <c r="U5" s="69" t="s">
        <v>43</v>
      </c>
      <c r="V5" s="69" t="s">
        <v>44</v>
      </c>
      <c r="W5" s="69" t="s">
        <v>45</v>
      </c>
      <c r="X5" s="47" t="s">
        <v>13</v>
      </c>
      <c r="Y5" s="48" t="s">
        <v>13</v>
      </c>
      <c r="Z5" s="79" t="s">
        <v>21</v>
      </c>
      <c r="AA5" s="79" t="s">
        <v>20</v>
      </c>
      <c r="AB5" s="69" t="s">
        <v>42</v>
      </c>
      <c r="AC5" s="69" t="s">
        <v>43</v>
      </c>
      <c r="AD5" s="69" t="s">
        <v>44</v>
      </c>
      <c r="AE5" s="69" t="s">
        <v>45</v>
      </c>
      <c r="AF5" s="47" t="s">
        <v>13</v>
      </c>
    </row>
    <row r="6" spans="8:35" s="5" customFormat="1" ht="17.45" customHeight="1">
      <c r="I6" s="70" t="s">
        <v>9</v>
      </c>
      <c r="J6" s="22"/>
      <c r="K6" s="39">
        <v>12</v>
      </c>
      <c r="L6" s="36">
        <v>11880</v>
      </c>
      <c r="M6" s="84">
        <v>7.4999999999999997E-3</v>
      </c>
      <c r="N6" s="84">
        <v>1.2500000000000001E-2</v>
      </c>
      <c r="O6" s="84">
        <v>0.02</v>
      </c>
      <c r="P6" s="85">
        <v>0.03</v>
      </c>
      <c r="Q6" s="80">
        <f>L6*M6</f>
        <v>89.1</v>
      </c>
      <c r="R6" s="22">
        <v>12</v>
      </c>
      <c r="S6" s="36">
        <f>L6-AG6</f>
        <v>9504</v>
      </c>
      <c r="T6" s="88">
        <v>2.5000000000000001E-2</v>
      </c>
      <c r="U6" s="84"/>
      <c r="V6" s="84"/>
      <c r="W6" s="89">
        <v>2.5000000000000001E-2</v>
      </c>
      <c r="X6" s="29">
        <f>S6*T6</f>
        <v>237.60000000000002</v>
      </c>
      <c r="Z6" s="22">
        <v>12</v>
      </c>
      <c r="AA6" s="36">
        <f>L6-AH6</f>
        <v>8316</v>
      </c>
      <c r="AB6" s="88">
        <v>0.02</v>
      </c>
      <c r="AC6" s="84"/>
      <c r="AD6" s="84"/>
      <c r="AE6" s="85">
        <v>0.02</v>
      </c>
      <c r="AF6" s="29">
        <f>AA6*AB6</f>
        <v>166.32</v>
      </c>
      <c r="AG6" s="4">
        <f>L6*20%</f>
        <v>2376</v>
      </c>
      <c r="AH6" s="4">
        <f>L6*30%</f>
        <v>3564</v>
      </c>
      <c r="AI6" s="6"/>
    </row>
    <row r="7" spans="8:35" s="5" customFormat="1" ht="17.45" customHeight="1">
      <c r="I7" s="70"/>
      <c r="J7" s="15"/>
      <c r="K7" s="27">
        <v>24</v>
      </c>
      <c r="L7" s="37">
        <v>11880</v>
      </c>
      <c r="M7" s="84">
        <v>2.5000000000000001E-2</v>
      </c>
      <c r="N7" s="84">
        <v>4.4999999999999998E-2</v>
      </c>
      <c r="O7" s="84">
        <v>0.06</v>
      </c>
      <c r="P7" s="85">
        <v>7.4999999999999997E-2</v>
      </c>
      <c r="Q7" s="34">
        <f>L7*M7</f>
        <v>297</v>
      </c>
      <c r="R7" s="15">
        <v>24</v>
      </c>
      <c r="S7" s="37">
        <v>9504</v>
      </c>
      <c r="T7" s="90">
        <v>0.05</v>
      </c>
      <c r="U7" s="84"/>
      <c r="V7" s="84"/>
      <c r="W7" s="85">
        <v>0.05</v>
      </c>
      <c r="X7" s="30">
        <f t="shared" ref="X7:X25" si="0">S7*T7</f>
        <v>475.20000000000005</v>
      </c>
      <c r="Z7" s="15">
        <v>24</v>
      </c>
      <c r="AA7" s="37">
        <f>L7-AH7</f>
        <v>8316</v>
      </c>
      <c r="AB7" s="90">
        <v>4.2500000000000003E-2</v>
      </c>
      <c r="AC7" s="84"/>
      <c r="AD7" s="84"/>
      <c r="AE7" s="85">
        <v>4.2500000000000003E-2</v>
      </c>
      <c r="AF7" s="30">
        <f>AA7*AB7</f>
        <v>353.43</v>
      </c>
      <c r="AG7" s="4">
        <f t="shared" ref="AG7:AG25" si="1">L7*20%</f>
        <v>2376</v>
      </c>
      <c r="AH7" s="4">
        <f t="shared" ref="AH7:AH25" si="2">L7*30%</f>
        <v>3564</v>
      </c>
    </row>
    <row r="8" spans="8:35" s="5" customFormat="1" ht="17.45" customHeight="1">
      <c r="I8" s="70"/>
      <c r="J8" s="16"/>
      <c r="K8" s="21">
        <v>30</v>
      </c>
      <c r="L8" s="38">
        <v>11880</v>
      </c>
      <c r="M8" s="84">
        <v>0.1</v>
      </c>
      <c r="N8" s="84"/>
      <c r="O8" s="84"/>
      <c r="P8" s="85">
        <v>0.1</v>
      </c>
      <c r="Q8" s="33">
        <f>L8*M8</f>
        <v>1188</v>
      </c>
      <c r="R8" s="16">
        <v>30</v>
      </c>
      <c r="S8" s="38">
        <v>9504</v>
      </c>
      <c r="T8" s="90">
        <v>0.08</v>
      </c>
      <c r="U8" s="84"/>
      <c r="V8" s="84"/>
      <c r="W8" s="85">
        <v>0.08</v>
      </c>
      <c r="X8" s="31">
        <f t="shared" si="0"/>
        <v>760.32</v>
      </c>
      <c r="Z8" s="16">
        <v>30</v>
      </c>
      <c r="AA8" s="38">
        <f>L8-AH8</f>
        <v>8316</v>
      </c>
      <c r="AB8" s="90">
        <v>0.06</v>
      </c>
      <c r="AC8" s="84"/>
      <c r="AD8" s="84"/>
      <c r="AE8" s="85">
        <v>0.06</v>
      </c>
      <c r="AF8" s="31">
        <f>AA8*AB8</f>
        <v>498.96</v>
      </c>
      <c r="AG8" s="4">
        <f t="shared" si="1"/>
        <v>2376</v>
      </c>
      <c r="AH8" s="4">
        <f t="shared" si="2"/>
        <v>3564</v>
      </c>
    </row>
    <row r="9" spans="8:35" s="5" customFormat="1" ht="17.45" customHeight="1">
      <c r="I9" s="71"/>
      <c r="J9" s="73" t="s">
        <v>18</v>
      </c>
      <c r="K9" s="74"/>
      <c r="L9" s="75"/>
      <c r="M9" s="84">
        <v>0.1</v>
      </c>
      <c r="N9" s="84"/>
      <c r="O9" s="84"/>
      <c r="P9" s="85">
        <v>0.1</v>
      </c>
      <c r="Q9" s="34"/>
      <c r="R9" s="53"/>
      <c r="S9" s="54"/>
      <c r="T9" s="90">
        <v>0.08</v>
      </c>
      <c r="U9" s="84"/>
      <c r="V9" s="84"/>
      <c r="W9" s="85">
        <v>0.08</v>
      </c>
      <c r="X9" s="30"/>
      <c r="Z9" s="53"/>
      <c r="AA9" s="54"/>
      <c r="AB9" s="90">
        <v>0.06</v>
      </c>
      <c r="AC9" s="84"/>
      <c r="AD9" s="84"/>
      <c r="AE9" s="85">
        <v>0.06</v>
      </c>
      <c r="AF9" s="30"/>
      <c r="AG9" s="4"/>
      <c r="AH9" s="4"/>
    </row>
    <row r="10" spans="8:35" s="5" customFormat="1" ht="17.45" customHeight="1">
      <c r="I10" s="70" t="s">
        <v>10</v>
      </c>
      <c r="J10" s="16"/>
      <c r="K10" s="21">
        <v>12</v>
      </c>
      <c r="L10" s="38">
        <f>$M$30</f>
        <v>19080</v>
      </c>
      <c r="M10" s="84">
        <v>0.03</v>
      </c>
      <c r="N10" s="84"/>
      <c r="O10" s="84"/>
      <c r="P10" s="85">
        <v>0.03</v>
      </c>
      <c r="Q10" s="33">
        <f>L10*M10</f>
        <v>572.4</v>
      </c>
      <c r="R10" s="16">
        <v>12</v>
      </c>
      <c r="S10" s="38">
        <f>L10-AG10</f>
        <v>15264</v>
      </c>
      <c r="T10" s="90">
        <v>2.5000000000000001E-2</v>
      </c>
      <c r="U10" s="84"/>
      <c r="V10" s="84"/>
      <c r="W10" s="90">
        <v>2.5000000000000001E-2</v>
      </c>
      <c r="X10" s="31">
        <f t="shared" si="0"/>
        <v>381.6</v>
      </c>
      <c r="Y10" s="39"/>
      <c r="Z10" s="16">
        <v>12</v>
      </c>
      <c r="AA10" s="38">
        <f>L10-AH10</f>
        <v>13356</v>
      </c>
      <c r="AB10" s="90">
        <v>0.02</v>
      </c>
      <c r="AC10" s="84"/>
      <c r="AD10" s="84"/>
      <c r="AE10" s="85">
        <v>0.02</v>
      </c>
      <c r="AF10" s="31">
        <f>AA10*AB10</f>
        <v>267.12</v>
      </c>
      <c r="AG10" s="4">
        <f t="shared" si="1"/>
        <v>3816</v>
      </c>
      <c r="AH10" s="4">
        <f t="shared" si="2"/>
        <v>5724</v>
      </c>
    </row>
    <row r="11" spans="8:35" s="5" customFormat="1" ht="17.45" customHeight="1">
      <c r="I11" s="70"/>
      <c r="J11" s="15"/>
      <c r="K11" s="27">
        <v>24</v>
      </c>
      <c r="L11" s="37">
        <f>$M$30</f>
        <v>19080</v>
      </c>
      <c r="M11" s="84">
        <v>0.06</v>
      </c>
      <c r="N11" s="84"/>
      <c r="O11" s="84"/>
      <c r="P11" s="85">
        <v>0.06</v>
      </c>
      <c r="Q11" s="34">
        <f>L11*M11</f>
        <v>1144.8</v>
      </c>
      <c r="R11" s="15">
        <v>24</v>
      </c>
      <c r="S11" s="37">
        <f>L11-AG11</f>
        <v>15264</v>
      </c>
      <c r="T11" s="90">
        <v>0.05</v>
      </c>
      <c r="U11" s="84"/>
      <c r="V11" s="84"/>
      <c r="W11" s="90">
        <v>0.05</v>
      </c>
      <c r="X11" s="30">
        <f t="shared" si="0"/>
        <v>763.2</v>
      </c>
      <c r="Y11" s="27">
        <v>2</v>
      </c>
      <c r="Z11" s="15">
        <v>24</v>
      </c>
      <c r="AA11" s="37">
        <f>L11-AH11</f>
        <v>13356</v>
      </c>
      <c r="AB11" s="90">
        <v>0.04</v>
      </c>
      <c r="AC11" s="84"/>
      <c r="AD11" s="84"/>
      <c r="AE11" s="85">
        <v>0.04</v>
      </c>
      <c r="AF11" s="30">
        <f>AA11*AB11</f>
        <v>534.24</v>
      </c>
      <c r="AG11" s="4">
        <f t="shared" si="1"/>
        <v>3816</v>
      </c>
      <c r="AH11" s="4">
        <f t="shared" si="2"/>
        <v>5724</v>
      </c>
    </row>
    <row r="12" spans="8:35" s="5" customFormat="1" ht="17.45" customHeight="1">
      <c r="I12" s="70"/>
      <c r="J12" s="16"/>
      <c r="K12" s="21">
        <v>30</v>
      </c>
      <c r="L12" s="38">
        <f>$M$30</f>
        <v>19080</v>
      </c>
      <c r="M12" s="84">
        <v>0.08</v>
      </c>
      <c r="N12" s="86"/>
      <c r="O12" s="86"/>
      <c r="P12" s="85">
        <v>0.08</v>
      </c>
      <c r="Q12" s="33">
        <f>L12*M12</f>
        <v>1526.4</v>
      </c>
      <c r="R12" s="16">
        <v>30</v>
      </c>
      <c r="S12" s="38">
        <f>L12-AG12</f>
        <v>15264</v>
      </c>
      <c r="T12" s="91">
        <v>6.5000000000000002E-2</v>
      </c>
      <c r="U12" s="86"/>
      <c r="V12" s="86"/>
      <c r="W12" s="91">
        <v>6.5000000000000002E-2</v>
      </c>
      <c r="X12" s="31">
        <f t="shared" si="0"/>
        <v>992.16000000000008</v>
      </c>
      <c r="Y12" s="21"/>
      <c r="Z12" s="16">
        <v>30</v>
      </c>
      <c r="AA12" s="38">
        <f>L12-AH12</f>
        <v>13356</v>
      </c>
      <c r="AB12" s="91">
        <v>5.5E-2</v>
      </c>
      <c r="AC12" s="86"/>
      <c r="AD12" s="86"/>
      <c r="AE12" s="92">
        <v>5.5E-2</v>
      </c>
      <c r="AF12" s="31">
        <f>AA12*AB12</f>
        <v>734.58</v>
      </c>
      <c r="AG12" s="4">
        <f t="shared" si="1"/>
        <v>3816</v>
      </c>
      <c r="AH12" s="4">
        <f t="shared" si="2"/>
        <v>5724</v>
      </c>
    </row>
    <row r="13" spans="8:35" s="5" customFormat="1" ht="17.45" customHeight="1">
      <c r="I13" s="70"/>
      <c r="J13" s="15"/>
      <c r="K13" s="27">
        <v>36</v>
      </c>
      <c r="L13" s="37">
        <f>$M$30</f>
        <v>19080</v>
      </c>
      <c r="M13" s="84">
        <v>0.1</v>
      </c>
      <c r="N13" s="84"/>
      <c r="O13" s="84"/>
      <c r="P13" s="85">
        <v>0.1</v>
      </c>
      <c r="Q13" s="34">
        <f>L13*M13</f>
        <v>1908</v>
      </c>
      <c r="R13" s="15">
        <v>36</v>
      </c>
      <c r="S13" s="37">
        <f>L13-AG13</f>
        <v>15264</v>
      </c>
      <c r="T13" s="90">
        <v>0.09</v>
      </c>
      <c r="U13" s="84"/>
      <c r="V13" s="84"/>
      <c r="W13" s="90">
        <v>0.09</v>
      </c>
      <c r="X13" s="30">
        <f t="shared" si="0"/>
        <v>1373.76</v>
      </c>
      <c r="Y13" s="27"/>
      <c r="Z13" s="15">
        <v>36</v>
      </c>
      <c r="AA13" s="37">
        <f>L13-AH13</f>
        <v>13356</v>
      </c>
      <c r="AB13" s="90">
        <v>7.4999999999999997E-2</v>
      </c>
      <c r="AC13" s="84"/>
      <c r="AD13" s="84"/>
      <c r="AE13" s="85">
        <v>7.4999999999999997E-2</v>
      </c>
      <c r="AF13" s="30">
        <f>AA13*AB13</f>
        <v>1001.6999999999999</v>
      </c>
      <c r="AG13" s="4">
        <f t="shared" si="1"/>
        <v>3816</v>
      </c>
      <c r="AH13" s="4">
        <f t="shared" si="2"/>
        <v>5724</v>
      </c>
    </row>
    <row r="14" spans="8:35" s="5" customFormat="1" ht="17.45" customHeight="1">
      <c r="I14" s="71"/>
      <c r="J14" s="55" t="s">
        <v>18</v>
      </c>
      <c r="K14" s="56"/>
      <c r="L14" s="78"/>
      <c r="M14" s="84"/>
      <c r="N14" s="84"/>
      <c r="O14" s="84"/>
      <c r="P14" s="85"/>
      <c r="Q14" s="33"/>
      <c r="R14" s="33"/>
      <c r="S14" s="23"/>
      <c r="T14" s="90"/>
      <c r="U14" s="84"/>
      <c r="V14" s="84"/>
      <c r="W14" s="85"/>
      <c r="X14" s="31"/>
      <c r="Y14" s="28"/>
      <c r="Z14" s="33"/>
      <c r="AA14" s="23"/>
      <c r="AB14" s="90"/>
      <c r="AC14" s="84"/>
      <c r="AD14" s="84"/>
      <c r="AE14" s="85"/>
      <c r="AF14" s="31"/>
      <c r="AG14" s="4"/>
      <c r="AH14" s="4"/>
    </row>
    <row r="15" spans="8:35" s="5" customFormat="1" ht="17.45" customHeight="1">
      <c r="I15" s="70" t="s">
        <v>11</v>
      </c>
      <c r="J15" s="16"/>
      <c r="K15" s="21">
        <v>12</v>
      </c>
      <c r="L15" s="38">
        <f>$M$31</f>
        <v>32850</v>
      </c>
      <c r="M15" s="84">
        <v>0.03</v>
      </c>
      <c r="N15" s="87"/>
      <c r="O15" s="87"/>
      <c r="P15" s="85">
        <v>0.03</v>
      </c>
      <c r="Q15" s="33">
        <f>L15*M15</f>
        <v>985.5</v>
      </c>
      <c r="R15" s="16">
        <v>12</v>
      </c>
      <c r="S15" s="38">
        <f>L15-AG15</f>
        <v>26280</v>
      </c>
      <c r="T15" s="88">
        <v>2.5000000000000001E-2</v>
      </c>
      <c r="U15" s="87"/>
      <c r="V15" s="87"/>
      <c r="W15" s="88">
        <v>2.5000000000000001E-2</v>
      </c>
      <c r="X15" s="31">
        <f t="shared" si="0"/>
        <v>657</v>
      </c>
      <c r="Y15" s="43"/>
      <c r="Z15" s="16">
        <v>12</v>
      </c>
      <c r="AA15" s="38">
        <f>L15-AH15</f>
        <v>22995</v>
      </c>
      <c r="AB15" s="88">
        <v>0.02</v>
      </c>
      <c r="AC15" s="87"/>
      <c r="AD15" s="87"/>
      <c r="AE15" s="89">
        <v>0.02</v>
      </c>
      <c r="AF15" s="31">
        <f>AA15*AB15</f>
        <v>459.90000000000003</v>
      </c>
      <c r="AG15" s="4">
        <f t="shared" si="1"/>
        <v>6570</v>
      </c>
      <c r="AH15" s="4">
        <f t="shared" si="2"/>
        <v>9855</v>
      </c>
    </row>
    <row r="16" spans="8:35" s="5" customFormat="1" ht="17.45" customHeight="1">
      <c r="I16" s="70"/>
      <c r="J16" s="15"/>
      <c r="K16" s="27">
        <v>24</v>
      </c>
      <c r="L16" s="37">
        <f>$M$31</f>
        <v>32850</v>
      </c>
      <c r="M16" s="84">
        <v>5.5E-2</v>
      </c>
      <c r="N16" s="87"/>
      <c r="O16" s="87"/>
      <c r="P16" s="85">
        <v>5.5E-2</v>
      </c>
      <c r="Q16" s="34">
        <f>L16*M16</f>
        <v>1806.75</v>
      </c>
      <c r="R16" s="15">
        <v>24</v>
      </c>
      <c r="S16" s="37">
        <f>L16-AG16</f>
        <v>26280</v>
      </c>
      <c r="T16" s="88">
        <v>4.4999999999999998E-2</v>
      </c>
      <c r="U16" s="87"/>
      <c r="V16" s="87"/>
      <c r="W16" s="88">
        <v>4.4999999999999998E-2</v>
      </c>
      <c r="X16" s="30">
        <f t="shared" si="0"/>
        <v>1182.5999999999999</v>
      </c>
      <c r="Y16" s="42"/>
      <c r="Z16" s="15">
        <v>24</v>
      </c>
      <c r="AA16" s="37">
        <f>L16-AH16</f>
        <v>22995</v>
      </c>
      <c r="AB16" s="88">
        <v>0.04</v>
      </c>
      <c r="AC16" s="87"/>
      <c r="AD16" s="87"/>
      <c r="AE16" s="89">
        <v>0.04</v>
      </c>
      <c r="AF16" s="30">
        <f>AA16*AB16</f>
        <v>919.80000000000007</v>
      </c>
      <c r="AG16" s="4">
        <f t="shared" si="1"/>
        <v>6570</v>
      </c>
      <c r="AH16" s="4">
        <f t="shared" si="2"/>
        <v>9855</v>
      </c>
    </row>
    <row r="17" spans="9:34" s="5" customFormat="1" ht="17.45" customHeight="1">
      <c r="I17" s="70"/>
      <c r="J17" s="16"/>
      <c r="K17" s="21">
        <v>30</v>
      </c>
      <c r="L17" s="38">
        <f>$M$31</f>
        <v>32850</v>
      </c>
      <c r="M17" s="84">
        <v>6.5000000000000002E-2</v>
      </c>
      <c r="N17" s="87"/>
      <c r="O17" s="87"/>
      <c r="P17" s="85">
        <v>6.5000000000000002E-2</v>
      </c>
      <c r="Q17" s="33">
        <f>L17*M17</f>
        <v>2135.25</v>
      </c>
      <c r="R17" s="16">
        <v>30</v>
      </c>
      <c r="S17" s="38">
        <f>L17-AG17</f>
        <v>26280</v>
      </c>
      <c r="T17" s="88">
        <v>5.5E-2</v>
      </c>
      <c r="U17" s="87"/>
      <c r="V17" s="87"/>
      <c r="W17" s="88">
        <v>5.5E-2</v>
      </c>
      <c r="X17" s="31">
        <f t="shared" si="0"/>
        <v>1445.4</v>
      </c>
      <c r="Y17" s="42"/>
      <c r="Z17" s="16">
        <v>30</v>
      </c>
      <c r="AA17" s="38">
        <f>L17-AH17</f>
        <v>22995</v>
      </c>
      <c r="AB17" s="88">
        <v>0.05</v>
      </c>
      <c r="AC17" s="87"/>
      <c r="AD17" s="87"/>
      <c r="AE17" s="89">
        <v>0.05</v>
      </c>
      <c r="AF17" s="31">
        <f>AA17*AB17</f>
        <v>1149.75</v>
      </c>
      <c r="AG17" s="4">
        <f t="shared" si="1"/>
        <v>6570</v>
      </c>
      <c r="AH17" s="4">
        <f t="shared" si="2"/>
        <v>9855</v>
      </c>
    </row>
    <row r="18" spans="9:34" s="5" customFormat="1" ht="17.45" customHeight="1">
      <c r="I18" s="70"/>
      <c r="J18" s="15"/>
      <c r="K18" s="27">
        <v>36</v>
      </c>
      <c r="L18" s="37">
        <f>$M$31</f>
        <v>32850</v>
      </c>
      <c r="M18" s="84">
        <v>0.08</v>
      </c>
      <c r="N18" s="87"/>
      <c r="O18" s="87"/>
      <c r="P18" s="85">
        <v>0.08</v>
      </c>
      <c r="Q18" s="34">
        <f>L18*M18</f>
        <v>2628</v>
      </c>
      <c r="R18" s="15">
        <v>36</v>
      </c>
      <c r="S18" s="37">
        <f>L18-AG18</f>
        <v>26280</v>
      </c>
      <c r="T18" s="88">
        <v>7.0000000000000007E-2</v>
      </c>
      <c r="U18" s="87"/>
      <c r="V18" s="87"/>
      <c r="W18" s="88">
        <v>7.0000000000000007E-2</v>
      </c>
      <c r="X18" s="30">
        <f t="shared" si="0"/>
        <v>1839.6000000000001</v>
      </c>
      <c r="Y18" s="42"/>
      <c r="Z18" s="15">
        <v>36</v>
      </c>
      <c r="AA18" s="37">
        <f>L18-AH18</f>
        <v>22995</v>
      </c>
      <c r="AB18" s="88">
        <v>0.06</v>
      </c>
      <c r="AC18" s="87"/>
      <c r="AD18" s="87"/>
      <c r="AE18" s="89">
        <v>0.06</v>
      </c>
      <c r="AF18" s="30">
        <f>AA18*AB18</f>
        <v>1379.7</v>
      </c>
      <c r="AG18" s="4">
        <f t="shared" si="1"/>
        <v>6570</v>
      </c>
      <c r="AH18" s="4">
        <f t="shared" si="2"/>
        <v>9855</v>
      </c>
    </row>
    <row r="19" spans="9:34" s="5" customFormat="1" ht="17.45" customHeight="1">
      <c r="I19" s="70"/>
      <c r="J19" s="16"/>
      <c r="K19" s="21">
        <v>48</v>
      </c>
      <c r="L19" s="38">
        <f>$M$31</f>
        <v>32850</v>
      </c>
      <c r="M19" s="84">
        <v>0.1</v>
      </c>
      <c r="N19" s="84"/>
      <c r="O19" s="84"/>
      <c r="P19" s="85">
        <v>0.1</v>
      </c>
      <c r="Q19" s="33">
        <f>L19*M19</f>
        <v>3285</v>
      </c>
      <c r="R19" s="16">
        <v>48</v>
      </c>
      <c r="S19" s="38">
        <f>L19-AG19</f>
        <v>26280</v>
      </c>
      <c r="T19" s="90">
        <v>0.08</v>
      </c>
      <c r="U19" s="84"/>
      <c r="V19" s="84"/>
      <c r="W19" s="90">
        <v>0.08</v>
      </c>
      <c r="X19" s="31">
        <f t="shared" si="0"/>
        <v>2102.4</v>
      </c>
      <c r="Y19" s="42"/>
      <c r="Z19" s="16">
        <v>48</v>
      </c>
      <c r="AA19" s="38">
        <f>L19-AH19</f>
        <v>22995</v>
      </c>
      <c r="AB19" s="90">
        <v>7.0000000000000007E-2</v>
      </c>
      <c r="AC19" s="84"/>
      <c r="AD19" s="84"/>
      <c r="AE19" s="85">
        <v>7.0000000000000007E-2</v>
      </c>
      <c r="AF19" s="31">
        <f>AA19*AB19</f>
        <v>1609.65</v>
      </c>
      <c r="AG19" s="4">
        <f t="shared" si="1"/>
        <v>6570</v>
      </c>
      <c r="AH19" s="4">
        <f t="shared" si="2"/>
        <v>9855</v>
      </c>
    </row>
    <row r="20" spans="9:34" s="5" customFormat="1" ht="17.45" customHeight="1">
      <c r="I20" s="71"/>
      <c r="J20" s="73" t="s">
        <v>18</v>
      </c>
      <c r="K20" s="74"/>
      <c r="L20" s="75"/>
      <c r="M20" s="84"/>
      <c r="N20" s="84"/>
      <c r="O20" s="84"/>
      <c r="P20" s="85"/>
      <c r="Q20" s="34"/>
      <c r="R20" s="15"/>
      <c r="S20" s="37"/>
      <c r="T20" s="90"/>
      <c r="U20" s="84"/>
      <c r="V20" s="84"/>
      <c r="W20" s="90"/>
      <c r="X20" s="30"/>
      <c r="Y20" s="40"/>
      <c r="Z20" s="82"/>
      <c r="AA20" s="24"/>
      <c r="AB20" s="90"/>
      <c r="AC20" s="84"/>
      <c r="AD20" s="84"/>
      <c r="AE20" s="85"/>
      <c r="AF20" s="30"/>
      <c r="AG20" s="4"/>
      <c r="AH20" s="4"/>
    </row>
    <row r="21" spans="9:34" s="5" customFormat="1" ht="17.45" customHeight="1">
      <c r="I21" s="70" t="s">
        <v>12</v>
      </c>
      <c r="J21" s="16"/>
      <c r="K21" s="21">
        <v>12</v>
      </c>
      <c r="L21" s="38">
        <f>$M$32</f>
        <v>53820</v>
      </c>
      <c r="M21" s="84">
        <v>7.4999999999999997E-3</v>
      </c>
      <c r="N21" s="84">
        <v>1.2500000000000001E-2</v>
      </c>
      <c r="O21" s="84">
        <v>0.02</v>
      </c>
      <c r="P21" s="85">
        <v>0.03</v>
      </c>
      <c r="Q21" s="33">
        <f>L21*M21</f>
        <v>403.65</v>
      </c>
      <c r="R21" s="16">
        <v>12</v>
      </c>
      <c r="S21" s="38">
        <f>L21-AG21</f>
        <v>43056</v>
      </c>
      <c r="T21" s="88">
        <v>2.5000000000000001E-2</v>
      </c>
      <c r="U21" s="87"/>
      <c r="V21" s="87"/>
      <c r="W21" s="88">
        <v>2.5000000000000001E-2</v>
      </c>
      <c r="X21" s="31">
        <f t="shared" si="0"/>
        <v>1076.4000000000001</v>
      </c>
      <c r="Y21" s="43"/>
      <c r="Z21" s="16">
        <v>12</v>
      </c>
      <c r="AA21" s="38">
        <f>L21-AH21</f>
        <v>37674</v>
      </c>
      <c r="AB21" s="88">
        <v>0.02</v>
      </c>
      <c r="AC21" s="87"/>
      <c r="AD21" s="87"/>
      <c r="AE21" s="89">
        <v>0.02</v>
      </c>
      <c r="AF21" s="31">
        <f>AA21*AB21</f>
        <v>753.48</v>
      </c>
      <c r="AG21" s="4">
        <f t="shared" si="1"/>
        <v>10764</v>
      </c>
      <c r="AH21" s="4">
        <f t="shared" si="2"/>
        <v>16146</v>
      </c>
    </row>
    <row r="22" spans="9:34" s="5" customFormat="1" ht="17.45" customHeight="1">
      <c r="I22" s="70"/>
      <c r="J22" s="15"/>
      <c r="K22" s="27">
        <v>24</v>
      </c>
      <c r="L22" s="37">
        <f>$M$32</f>
        <v>53820</v>
      </c>
      <c r="M22" s="84">
        <v>2.5000000000000001E-2</v>
      </c>
      <c r="N22" s="84">
        <v>4.4999999999999998E-2</v>
      </c>
      <c r="O22" s="84">
        <v>0.06</v>
      </c>
      <c r="P22" s="85">
        <v>7.4999999999999997E-2</v>
      </c>
      <c r="Q22" s="34">
        <f>L22*M22</f>
        <v>1345.5</v>
      </c>
      <c r="R22" s="15">
        <v>24</v>
      </c>
      <c r="S22" s="37">
        <f>L22-AG22</f>
        <v>43056</v>
      </c>
      <c r="T22" s="88">
        <v>4.4999999999999998E-2</v>
      </c>
      <c r="U22" s="87"/>
      <c r="V22" s="87"/>
      <c r="W22" s="88">
        <v>4.4999999999999998E-2</v>
      </c>
      <c r="X22" s="30">
        <f t="shared" si="0"/>
        <v>1937.52</v>
      </c>
      <c r="Y22" s="42"/>
      <c r="Z22" s="15">
        <v>24</v>
      </c>
      <c r="AA22" s="37">
        <f>L22-AH22</f>
        <v>37674</v>
      </c>
      <c r="AB22" s="88">
        <v>0.04</v>
      </c>
      <c r="AC22" s="87"/>
      <c r="AD22" s="87"/>
      <c r="AE22" s="89">
        <v>0.04</v>
      </c>
      <c r="AF22" s="30">
        <f>AA22*AB22</f>
        <v>1506.96</v>
      </c>
      <c r="AG22" s="4">
        <f t="shared" si="1"/>
        <v>10764</v>
      </c>
      <c r="AH22" s="4">
        <f t="shared" si="2"/>
        <v>16146</v>
      </c>
    </row>
    <row r="23" spans="9:34" s="5" customFormat="1" ht="17.45" customHeight="1">
      <c r="I23" s="70"/>
      <c r="J23" s="16"/>
      <c r="K23" s="21">
        <v>30</v>
      </c>
      <c r="L23" s="38">
        <f>$M$32</f>
        <v>53820</v>
      </c>
      <c r="M23" s="84">
        <v>6.5000000000000002E-2</v>
      </c>
      <c r="N23" s="87"/>
      <c r="O23" s="87"/>
      <c r="P23" s="85">
        <v>6.5000000000000002E-2</v>
      </c>
      <c r="Q23" s="33">
        <f>L23*M23</f>
        <v>3498.3</v>
      </c>
      <c r="R23" s="16">
        <v>30</v>
      </c>
      <c r="S23" s="38">
        <f>L23-AG23</f>
        <v>43056</v>
      </c>
      <c r="T23" s="88">
        <v>5.5E-2</v>
      </c>
      <c r="U23" s="87"/>
      <c r="V23" s="87"/>
      <c r="W23" s="88">
        <v>5.5E-2</v>
      </c>
      <c r="X23" s="31">
        <f t="shared" si="0"/>
        <v>2368.08</v>
      </c>
      <c r="Y23" s="42"/>
      <c r="Z23" s="16">
        <v>30</v>
      </c>
      <c r="AA23" s="38">
        <f>L23-AH23</f>
        <v>37674</v>
      </c>
      <c r="AB23" s="88">
        <v>0.05</v>
      </c>
      <c r="AC23" s="87"/>
      <c r="AD23" s="87"/>
      <c r="AE23" s="89">
        <v>0.05</v>
      </c>
      <c r="AF23" s="31">
        <f>AA23*AB23</f>
        <v>1883.7</v>
      </c>
      <c r="AG23" s="4">
        <f t="shared" si="1"/>
        <v>10764</v>
      </c>
      <c r="AH23" s="4">
        <f t="shared" si="2"/>
        <v>16146</v>
      </c>
    </row>
    <row r="24" spans="9:34" s="5" customFormat="1" ht="17.45" customHeight="1">
      <c r="I24" s="70"/>
      <c r="J24" s="15"/>
      <c r="K24" s="27">
        <v>36</v>
      </c>
      <c r="L24" s="37">
        <f>$M$32</f>
        <v>53820</v>
      </c>
      <c r="M24" s="84">
        <v>0.08</v>
      </c>
      <c r="N24" s="87"/>
      <c r="O24" s="87"/>
      <c r="P24" s="85">
        <v>0.08</v>
      </c>
      <c r="Q24" s="34">
        <f>L24*M24</f>
        <v>4305.6000000000004</v>
      </c>
      <c r="R24" s="15">
        <v>36</v>
      </c>
      <c r="S24" s="37">
        <f>L24-AG24</f>
        <v>43056</v>
      </c>
      <c r="T24" s="88">
        <v>7.0000000000000007E-2</v>
      </c>
      <c r="U24" s="87"/>
      <c r="V24" s="87"/>
      <c r="W24" s="88">
        <v>7.0000000000000007E-2</v>
      </c>
      <c r="X24" s="30">
        <f t="shared" si="0"/>
        <v>3013.92</v>
      </c>
      <c r="Y24" s="42"/>
      <c r="Z24" s="15">
        <v>36</v>
      </c>
      <c r="AA24" s="37">
        <f>L24-AH24</f>
        <v>37674</v>
      </c>
      <c r="AB24" s="88">
        <v>0.06</v>
      </c>
      <c r="AC24" s="87"/>
      <c r="AD24" s="87"/>
      <c r="AE24" s="89">
        <v>0.06</v>
      </c>
      <c r="AF24" s="30">
        <f>AA24*AB24</f>
        <v>2260.44</v>
      </c>
      <c r="AG24" s="4">
        <f t="shared" si="1"/>
        <v>10764</v>
      </c>
      <c r="AH24" s="4">
        <f t="shared" si="2"/>
        <v>16146</v>
      </c>
    </row>
    <row r="25" spans="9:34" s="5" customFormat="1" ht="17.45" customHeight="1">
      <c r="I25" s="70"/>
      <c r="J25" s="16"/>
      <c r="K25" s="21">
        <v>48</v>
      </c>
      <c r="L25" s="38">
        <f>$M$32</f>
        <v>53820</v>
      </c>
      <c r="M25" s="84">
        <v>0.1</v>
      </c>
      <c r="N25" s="84"/>
      <c r="O25" s="84"/>
      <c r="P25" s="85">
        <v>0.1</v>
      </c>
      <c r="Q25" s="33">
        <f>L25*M25</f>
        <v>5382</v>
      </c>
      <c r="R25" s="16">
        <v>48</v>
      </c>
      <c r="S25" s="38">
        <f>L25-AG25</f>
        <v>43056</v>
      </c>
      <c r="T25" s="90">
        <v>0.08</v>
      </c>
      <c r="U25" s="84"/>
      <c r="V25" s="84"/>
      <c r="W25" s="90">
        <v>0.08</v>
      </c>
      <c r="X25" s="31">
        <f t="shared" si="0"/>
        <v>3444.48</v>
      </c>
      <c r="Y25" s="42"/>
      <c r="Z25" s="16">
        <v>48</v>
      </c>
      <c r="AA25" s="38">
        <f>L25-AH25</f>
        <v>37674</v>
      </c>
      <c r="AB25" s="90">
        <v>7.0000000000000007E-2</v>
      </c>
      <c r="AC25" s="84"/>
      <c r="AD25" s="84"/>
      <c r="AE25" s="85">
        <v>7.0000000000000007E-2</v>
      </c>
      <c r="AF25" s="31">
        <f>AA25*AB25</f>
        <v>2637.1800000000003</v>
      </c>
      <c r="AG25" s="4">
        <f t="shared" si="1"/>
        <v>10764</v>
      </c>
      <c r="AH25" s="4">
        <f t="shared" si="2"/>
        <v>16146</v>
      </c>
    </row>
    <row r="26" spans="9:34" s="5" customFormat="1">
      <c r="I26" s="72"/>
      <c r="J26" s="52" t="s">
        <v>18</v>
      </c>
      <c r="K26" s="76"/>
      <c r="L26" s="77"/>
      <c r="M26" s="84"/>
      <c r="N26" s="84"/>
      <c r="O26" s="84"/>
      <c r="P26" s="85"/>
      <c r="Q26" s="35"/>
      <c r="R26" s="81"/>
      <c r="S26" s="41"/>
      <c r="T26" s="90"/>
      <c r="U26" s="84"/>
      <c r="V26" s="84"/>
      <c r="W26" s="90"/>
      <c r="X26" s="32"/>
      <c r="Y26" s="40"/>
      <c r="Z26" s="83"/>
      <c r="AA26" s="25"/>
      <c r="AB26" s="90"/>
      <c r="AC26" s="84"/>
      <c r="AD26" s="84"/>
      <c r="AE26" s="85"/>
      <c r="AF26" s="32"/>
    </row>
    <row r="29" spans="9:34" s="5" customFormat="1" ht="15" hidden="1" customHeight="1">
      <c r="K29" s="5">
        <v>24</v>
      </c>
      <c r="L29" s="5">
        <v>495</v>
      </c>
      <c r="M29" s="6">
        <f>L29*K29</f>
        <v>11880</v>
      </c>
      <c r="N29" s="6"/>
      <c r="O29" s="6"/>
      <c r="P29" s="6"/>
    </row>
    <row r="30" spans="9:34" s="5" customFormat="1" ht="15" hidden="1" customHeight="1">
      <c r="K30" s="5">
        <v>24</v>
      </c>
      <c r="L30" s="5">
        <v>795</v>
      </c>
      <c r="M30" s="6">
        <f t="shared" ref="M30:M32" si="3">L30*K30</f>
        <v>19080</v>
      </c>
      <c r="N30" s="6"/>
      <c r="O30" s="6"/>
      <c r="P30" s="6"/>
    </row>
    <row r="31" spans="9:34" s="5" customFormat="1" ht="15" hidden="1" customHeight="1">
      <c r="K31" s="5">
        <v>30</v>
      </c>
      <c r="L31" s="5">
        <v>1095</v>
      </c>
      <c r="M31" s="6">
        <f t="shared" si="3"/>
        <v>32850</v>
      </c>
      <c r="N31" s="6"/>
      <c r="O31" s="6"/>
      <c r="P31" s="6"/>
    </row>
    <row r="32" spans="9:34" s="5" customFormat="1" ht="15" hidden="1" customHeight="1">
      <c r="K32" s="5">
        <v>36</v>
      </c>
      <c r="L32" s="5">
        <v>1495</v>
      </c>
      <c r="M32" s="6">
        <f t="shared" si="3"/>
        <v>53820</v>
      </c>
      <c r="N32" s="6"/>
      <c r="O32" s="6"/>
      <c r="P32" s="6"/>
    </row>
  </sheetData>
  <mergeCells count="18">
    <mergeCell ref="I15:I20"/>
    <mergeCell ref="J20:L20"/>
    <mergeCell ref="I21:I26"/>
    <mergeCell ref="J26:L26"/>
    <mergeCell ref="I6:I9"/>
    <mergeCell ref="J9:L9"/>
    <mergeCell ref="R9:S9"/>
    <mergeCell ref="Z9:AA9"/>
    <mergeCell ref="I10:I14"/>
    <mergeCell ref="J14:L14"/>
    <mergeCell ref="I1:AF1"/>
    <mergeCell ref="R2:X2"/>
    <mergeCell ref="Z2:AF2"/>
    <mergeCell ref="M4:P4"/>
    <mergeCell ref="R4:S4"/>
    <mergeCell ref="T4:W4"/>
    <mergeCell ref="Z4:AA4"/>
    <mergeCell ref="AB4:AE4"/>
  </mergeCells>
  <dataValidations count="1">
    <dataValidation type="list" allowBlank="1" showInputMessage="1" showErrorMessage="1" sqref="T6:W26 AB6:AE26 M6:P26">
      <formula1>PERCENTAGES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AI32"/>
  <sheetViews>
    <sheetView topLeftCell="I1" zoomScale="115" zoomScaleNormal="115" workbookViewId="0">
      <selection activeCell="P19" sqref="P19"/>
    </sheetView>
  </sheetViews>
  <sheetFormatPr defaultRowHeight="15"/>
  <cols>
    <col min="1" max="6" width="0" style="5" hidden="1" customWidth="1"/>
    <col min="7" max="7" width="13.140625" style="5" hidden="1" customWidth="1"/>
    <col min="8" max="8" width="0" style="5" hidden="1" customWidth="1"/>
    <col min="9" max="9" width="9.140625" style="5"/>
    <col min="10" max="10" width="5.85546875" style="5" customWidth="1"/>
    <col min="11" max="11" width="9.7109375" style="5" customWidth="1"/>
    <col min="12" max="12" width="10" style="5" customWidth="1"/>
    <col min="13" max="16" width="7.7109375" style="5" customWidth="1"/>
    <col min="17" max="17" width="8.7109375" style="5" customWidth="1"/>
    <col min="18" max="19" width="9.7109375" style="5" customWidth="1"/>
    <col min="20" max="23" width="7.7109375" style="5" customWidth="1"/>
    <col min="24" max="24" width="8.7109375" style="5" customWidth="1"/>
    <col min="25" max="25" width="0" style="5" hidden="1" customWidth="1"/>
    <col min="26" max="27" width="9.7109375" style="5" customWidth="1"/>
    <col min="28" max="31" width="7.7109375" style="5" customWidth="1"/>
    <col min="32" max="32" width="8.7109375" style="5" customWidth="1"/>
    <col min="33" max="34" width="9.140625" style="5" hidden="1" customWidth="1"/>
    <col min="35" max="35" width="13.42578125" style="5" bestFit="1" customWidth="1"/>
    <col min="36" max="16384" width="9.140625" style="5"/>
  </cols>
  <sheetData>
    <row r="1" spans="8:35" s="17" customFormat="1" ht="18.75" customHeight="1">
      <c r="H1" s="17">
        <v>2</v>
      </c>
      <c r="I1" s="49" t="s">
        <v>7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/>
    </row>
    <row r="2" spans="8:35" s="17" customFormat="1" ht="23.25" customHeight="1">
      <c r="I2" s="18"/>
      <c r="J2" s="19"/>
      <c r="K2" s="19"/>
      <c r="L2" s="20" t="s">
        <v>14</v>
      </c>
      <c r="M2" s="19"/>
      <c r="N2" s="19"/>
      <c r="O2" s="19"/>
      <c r="P2" s="19"/>
      <c r="Q2" s="19"/>
      <c r="R2" s="57" t="s">
        <v>19</v>
      </c>
      <c r="S2" s="57"/>
      <c r="T2" s="57"/>
      <c r="U2" s="57"/>
      <c r="V2" s="57"/>
      <c r="W2" s="57"/>
      <c r="X2" s="57"/>
      <c r="Y2" s="19"/>
      <c r="Z2" s="57" t="s">
        <v>15</v>
      </c>
      <c r="AA2" s="57"/>
      <c r="AB2" s="57"/>
      <c r="AC2" s="57"/>
      <c r="AD2" s="57"/>
      <c r="AE2" s="57"/>
      <c r="AF2" s="58"/>
    </row>
    <row r="3" spans="8:35" s="17" customFormat="1" ht="23.25" customHeight="1">
      <c r="I3" s="18"/>
      <c r="J3" s="19"/>
      <c r="K3" s="19"/>
      <c r="L3" s="44"/>
      <c r="M3" s="19"/>
      <c r="N3" s="19"/>
      <c r="O3" s="19"/>
      <c r="P3" s="19"/>
      <c r="Q3" s="19"/>
      <c r="R3" s="44"/>
      <c r="S3" s="44"/>
      <c r="T3" s="44"/>
      <c r="U3" s="44"/>
      <c r="V3" s="44"/>
      <c r="W3" s="44"/>
      <c r="X3" s="44"/>
      <c r="Y3" s="19"/>
      <c r="Z3" s="44"/>
      <c r="AA3" s="44"/>
      <c r="AB3" s="44"/>
      <c r="AC3" s="44"/>
      <c r="AD3" s="44"/>
      <c r="AE3" s="44"/>
      <c r="AF3" s="45"/>
    </row>
    <row r="4" spans="8:35" s="17" customFormat="1" ht="23.25" customHeight="1">
      <c r="I4" s="18"/>
      <c r="J4" s="19"/>
      <c r="K4" s="19"/>
      <c r="L4" s="20"/>
      <c r="M4" s="68" t="s">
        <v>0</v>
      </c>
      <c r="N4" s="68"/>
      <c r="O4" s="68"/>
      <c r="P4" s="68"/>
      <c r="Q4" s="19"/>
      <c r="R4" s="57" t="s">
        <v>16</v>
      </c>
      <c r="S4" s="57"/>
      <c r="T4" s="68" t="s">
        <v>0</v>
      </c>
      <c r="U4" s="68"/>
      <c r="V4" s="68"/>
      <c r="W4" s="68"/>
      <c r="X4" s="20"/>
      <c r="Y4" s="19"/>
      <c r="Z4" s="57" t="s">
        <v>17</v>
      </c>
      <c r="AA4" s="57"/>
      <c r="AB4" s="68" t="s">
        <v>0</v>
      </c>
      <c r="AC4" s="68"/>
      <c r="AD4" s="68"/>
      <c r="AE4" s="68"/>
      <c r="AF4" s="26"/>
    </row>
    <row r="5" spans="8:35" s="46" customFormat="1" ht="44.25" customHeight="1">
      <c r="I5" s="47"/>
      <c r="J5" s="47"/>
      <c r="K5" s="79" t="s">
        <v>21</v>
      </c>
      <c r="L5" s="79" t="s">
        <v>20</v>
      </c>
      <c r="M5" s="69" t="s">
        <v>42</v>
      </c>
      <c r="N5" s="69" t="s">
        <v>43</v>
      </c>
      <c r="O5" s="69" t="s">
        <v>44</v>
      </c>
      <c r="P5" s="69" t="s">
        <v>45</v>
      </c>
      <c r="Q5" s="47" t="s">
        <v>13</v>
      </c>
      <c r="R5" s="79" t="s">
        <v>21</v>
      </c>
      <c r="S5" s="79" t="s">
        <v>20</v>
      </c>
      <c r="T5" s="69" t="s">
        <v>42</v>
      </c>
      <c r="U5" s="69" t="s">
        <v>43</v>
      </c>
      <c r="V5" s="69" t="s">
        <v>44</v>
      </c>
      <c r="W5" s="69" t="s">
        <v>45</v>
      </c>
      <c r="X5" s="47" t="s">
        <v>13</v>
      </c>
      <c r="Y5" s="48" t="s">
        <v>13</v>
      </c>
      <c r="Z5" s="79" t="s">
        <v>21</v>
      </c>
      <c r="AA5" s="79" t="s">
        <v>20</v>
      </c>
      <c r="AB5" s="69" t="s">
        <v>42</v>
      </c>
      <c r="AC5" s="69" t="s">
        <v>43</v>
      </c>
      <c r="AD5" s="69" t="s">
        <v>44</v>
      </c>
      <c r="AE5" s="69" t="s">
        <v>45</v>
      </c>
      <c r="AF5" s="47" t="s">
        <v>13</v>
      </c>
    </row>
    <row r="6" spans="8:35" ht="17.45" customHeight="1">
      <c r="I6" s="70" t="s">
        <v>9</v>
      </c>
      <c r="J6" s="22"/>
      <c r="K6" s="39">
        <v>12</v>
      </c>
      <c r="L6" s="36">
        <v>11880</v>
      </c>
      <c r="M6" s="84">
        <v>7.4999999999999997E-3</v>
      </c>
      <c r="N6" s="84">
        <v>1.2500000000000001E-2</v>
      </c>
      <c r="O6" s="84">
        <v>0.02</v>
      </c>
      <c r="P6" s="85">
        <v>0.03</v>
      </c>
      <c r="Q6" s="80">
        <f>L6*M6</f>
        <v>89.1</v>
      </c>
      <c r="R6" s="22">
        <v>12</v>
      </c>
      <c r="S6" s="36">
        <f>L6-AG6</f>
        <v>9504</v>
      </c>
      <c r="T6" s="88">
        <v>2.5000000000000001E-2</v>
      </c>
      <c r="U6" s="84"/>
      <c r="V6" s="84"/>
      <c r="W6" s="89">
        <v>2.5000000000000001E-2</v>
      </c>
      <c r="X6" s="29">
        <f>S6*T6</f>
        <v>237.60000000000002</v>
      </c>
      <c r="Z6" s="22">
        <v>12</v>
      </c>
      <c r="AA6" s="36">
        <f>L6-AH6</f>
        <v>8316</v>
      </c>
      <c r="AB6" s="88">
        <v>0.02</v>
      </c>
      <c r="AC6" s="84"/>
      <c r="AD6" s="84"/>
      <c r="AE6" s="85">
        <v>0.02</v>
      </c>
      <c r="AF6" s="29">
        <f>AA6*AB6</f>
        <v>166.32</v>
      </c>
      <c r="AG6" s="4">
        <f>L6*20%</f>
        <v>2376</v>
      </c>
      <c r="AH6" s="4">
        <f>L6*30%</f>
        <v>3564</v>
      </c>
      <c r="AI6" s="6"/>
    </row>
    <row r="7" spans="8:35" ht="17.45" customHeight="1">
      <c r="I7" s="70"/>
      <c r="J7" s="15"/>
      <c r="K7" s="27">
        <v>24</v>
      </c>
      <c r="L7" s="37">
        <v>11880</v>
      </c>
      <c r="M7" s="84">
        <v>2.5000000000000001E-2</v>
      </c>
      <c r="N7" s="84">
        <v>4.4999999999999998E-2</v>
      </c>
      <c r="O7" s="84">
        <v>0.06</v>
      </c>
      <c r="P7" s="85">
        <v>7.4999999999999997E-2</v>
      </c>
      <c r="Q7" s="34">
        <f>L7*M7</f>
        <v>297</v>
      </c>
      <c r="R7" s="15">
        <v>24</v>
      </c>
      <c r="S7" s="37">
        <v>9504</v>
      </c>
      <c r="T7" s="90">
        <v>0.05</v>
      </c>
      <c r="U7" s="84"/>
      <c r="V7" s="84"/>
      <c r="W7" s="85">
        <v>0.05</v>
      </c>
      <c r="X7" s="30">
        <f t="shared" ref="X7:X25" si="0">S7*T7</f>
        <v>475.20000000000005</v>
      </c>
      <c r="Z7" s="15">
        <v>24</v>
      </c>
      <c r="AA7" s="37">
        <f>L7-AH7</f>
        <v>8316</v>
      </c>
      <c r="AB7" s="90">
        <v>4.2500000000000003E-2</v>
      </c>
      <c r="AC7" s="84"/>
      <c r="AD7" s="84"/>
      <c r="AE7" s="85">
        <v>4.2500000000000003E-2</v>
      </c>
      <c r="AF7" s="30">
        <f>AA7*AB7</f>
        <v>353.43</v>
      </c>
      <c r="AG7" s="4">
        <f t="shared" ref="AG7:AG25" si="1">L7*20%</f>
        <v>2376</v>
      </c>
      <c r="AH7" s="4">
        <f t="shared" ref="AH7:AH25" si="2">L7*30%</f>
        <v>3564</v>
      </c>
    </row>
    <row r="8" spans="8:35" ht="17.45" customHeight="1">
      <c r="I8" s="70"/>
      <c r="J8" s="16"/>
      <c r="K8" s="21">
        <v>30</v>
      </c>
      <c r="L8" s="38">
        <v>11880</v>
      </c>
      <c r="M8" s="84">
        <v>0.1</v>
      </c>
      <c r="N8" s="84"/>
      <c r="O8" s="84"/>
      <c r="P8" s="85">
        <v>0.1</v>
      </c>
      <c r="Q8" s="33">
        <f>L8*M8</f>
        <v>1188</v>
      </c>
      <c r="R8" s="16">
        <v>30</v>
      </c>
      <c r="S8" s="38">
        <v>9504</v>
      </c>
      <c r="T8" s="90">
        <v>0.08</v>
      </c>
      <c r="U8" s="84"/>
      <c r="V8" s="84"/>
      <c r="W8" s="85">
        <v>0.08</v>
      </c>
      <c r="X8" s="31">
        <f t="shared" si="0"/>
        <v>760.32</v>
      </c>
      <c r="Z8" s="16">
        <v>30</v>
      </c>
      <c r="AA8" s="38">
        <f>L8-AH8</f>
        <v>8316</v>
      </c>
      <c r="AB8" s="90">
        <v>0.06</v>
      </c>
      <c r="AC8" s="84"/>
      <c r="AD8" s="84"/>
      <c r="AE8" s="85">
        <v>0.06</v>
      </c>
      <c r="AF8" s="31">
        <f>AA8*AB8</f>
        <v>498.96</v>
      </c>
      <c r="AG8" s="4">
        <f t="shared" si="1"/>
        <v>2376</v>
      </c>
      <c r="AH8" s="4">
        <f t="shared" si="2"/>
        <v>3564</v>
      </c>
    </row>
    <row r="9" spans="8:35" ht="17.45" customHeight="1">
      <c r="I9" s="71"/>
      <c r="J9" s="73" t="s">
        <v>18</v>
      </c>
      <c r="K9" s="74"/>
      <c r="L9" s="75"/>
      <c r="M9" s="84">
        <v>0.1</v>
      </c>
      <c r="N9" s="84"/>
      <c r="O9" s="84"/>
      <c r="P9" s="85">
        <v>0.1</v>
      </c>
      <c r="Q9" s="34"/>
      <c r="R9" s="53"/>
      <c r="S9" s="54"/>
      <c r="T9" s="90">
        <v>0.08</v>
      </c>
      <c r="U9" s="84"/>
      <c r="V9" s="84"/>
      <c r="W9" s="85">
        <v>0.08</v>
      </c>
      <c r="X9" s="30"/>
      <c r="Z9" s="53"/>
      <c r="AA9" s="54"/>
      <c r="AB9" s="90">
        <v>0.06</v>
      </c>
      <c r="AC9" s="84"/>
      <c r="AD9" s="84"/>
      <c r="AE9" s="85">
        <v>0.06</v>
      </c>
      <c r="AF9" s="30"/>
      <c r="AG9" s="4"/>
      <c r="AH9" s="4"/>
    </row>
    <row r="10" spans="8:35" ht="17.45" customHeight="1">
      <c r="I10" s="70" t="s">
        <v>10</v>
      </c>
      <c r="J10" s="16"/>
      <c r="K10" s="21">
        <v>12</v>
      </c>
      <c r="L10" s="38">
        <f>$M$30</f>
        <v>19080</v>
      </c>
      <c r="M10" s="84">
        <v>0.03</v>
      </c>
      <c r="N10" s="84"/>
      <c r="O10" s="84"/>
      <c r="P10" s="85">
        <v>0.03</v>
      </c>
      <c r="Q10" s="33">
        <f>L10*M10</f>
        <v>572.4</v>
      </c>
      <c r="R10" s="16">
        <v>12</v>
      </c>
      <c r="S10" s="38">
        <f>L10-AG10</f>
        <v>15264</v>
      </c>
      <c r="T10" s="90">
        <v>2.5000000000000001E-2</v>
      </c>
      <c r="U10" s="84"/>
      <c r="V10" s="84"/>
      <c r="W10" s="90">
        <v>2.5000000000000001E-2</v>
      </c>
      <c r="X10" s="31">
        <f t="shared" si="0"/>
        <v>381.6</v>
      </c>
      <c r="Y10" s="39"/>
      <c r="Z10" s="16">
        <v>12</v>
      </c>
      <c r="AA10" s="38">
        <f>L10-AH10</f>
        <v>13356</v>
      </c>
      <c r="AB10" s="90">
        <v>0.02</v>
      </c>
      <c r="AC10" s="84"/>
      <c r="AD10" s="84"/>
      <c r="AE10" s="85">
        <v>0.02</v>
      </c>
      <c r="AF10" s="31">
        <f>AA10*AB10</f>
        <v>267.12</v>
      </c>
      <c r="AG10" s="4">
        <f t="shared" si="1"/>
        <v>3816</v>
      </c>
      <c r="AH10" s="4">
        <f t="shared" si="2"/>
        <v>5724</v>
      </c>
    </row>
    <row r="11" spans="8:35" ht="17.45" customHeight="1">
      <c r="I11" s="70"/>
      <c r="J11" s="15"/>
      <c r="K11" s="27">
        <v>24</v>
      </c>
      <c r="L11" s="37">
        <f>$M$30</f>
        <v>19080</v>
      </c>
      <c r="M11" s="84">
        <v>0.06</v>
      </c>
      <c r="N11" s="84"/>
      <c r="O11" s="84"/>
      <c r="P11" s="85">
        <v>0.06</v>
      </c>
      <c r="Q11" s="34">
        <f>L11*M11</f>
        <v>1144.8</v>
      </c>
      <c r="R11" s="15">
        <v>24</v>
      </c>
      <c r="S11" s="37">
        <f>L11-AG11</f>
        <v>15264</v>
      </c>
      <c r="T11" s="90">
        <v>0.05</v>
      </c>
      <c r="U11" s="84"/>
      <c r="V11" s="84"/>
      <c r="W11" s="90">
        <v>0.05</v>
      </c>
      <c r="X11" s="30">
        <f t="shared" si="0"/>
        <v>763.2</v>
      </c>
      <c r="Y11" s="27">
        <v>2</v>
      </c>
      <c r="Z11" s="15">
        <v>24</v>
      </c>
      <c r="AA11" s="37">
        <f>L11-AH11</f>
        <v>13356</v>
      </c>
      <c r="AB11" s="90">
        <v>0.04</v>
      </c>
      <c r="AC11" s="84"/>
      <c r="AD11" s="84"/>
      <c r="AE11" s="85">
        <v>0.04</v>
      </c>
      <c r="AF11" s="30">
        <f>AA11*AB11</f>
        <v>534.24</v>
      </c>
      <c r="AG11" s="4">
        <f t="shared" si="1"/>
        <v>3816</v>
      </c>
      <c r="AH11" s="4">
        <f t="shared" si="2"/>
        <v>5724</v>
      </c>
    </row>
    <row r="12" spans="8:35" ht="17.45" customHeight="1">
      <c r="I12" s="70"/>
      <c r="J12" s="16"/>
      <c r="K12" s="21">
        <v>30</v>
      </c>
      <c r="L12" s="38">
        <f>$M$30</f>
        <v>19080</v>
      </c>
      <c r="M12" s="84">
        <v>0.08</v>
      </c>
      <c r="N12" s="86"/>
      <c r="O12" s="86"/>
      <c r="P12" s="85">
        <v>0.08</v>
      </c>
      <c r="Q12" s="33">
        <f>L12*M12</f>
        <v>1526.4</v>
      </c>
      <c r="R12" s="16">
        <v>30</v>
      </c>
      <c r="S12" s="38">
        <f>L12-AG12</f>
        <v>15264</v>
      </c>
      <c r="T12" s="91">
        <v>6.5000000000000002E-2</v>
      </c>
      <c r="U12" s="86"/>
      <c r="V12" s="86"/>
      <c r="W12" s="91">
        <v>6.5000000000000002E-2</v>
      </c>
      <c r="X12" s="31">
        <f t="shared" si="0"/>
        <v>992.16000000000008</v>
      </c>
      <c r="Y12" s="21"/>
      <c r="Z12" s="16">
        <v>30</v>
      </c>
      <c r="AA12" s="38">
        <f>L12-AH12</f>
        <v>13356</v>
      </c>
      <c r="AB12" s="91">
        <v>5.5E-2</v>
      </c>
      <c r="AC12" s="86"/>
      <c r="AD12" s="86"/>
      <c r="AE12" s="92">
        <v>5.5E-2</v>
      </c>
      <c r="AF12" s="31">
        <f>AA12*AB12</f>
        <v>734.58</v>
      </c>
      <c r="AG12" s="4">
        <f t="shared" si="1"/>
        <v>3816</v>
      </c>
      <c r="AH12" s="4">
        <f t="shared" si="2"/>
        <v>5724</v>
      </c>
    </row>
    <row r="13" spans="8:35" ht="17.45" customHeight="1">
      <c r="I13" s="70"/>
      <c r="J13" s="15"/>
      <c r="K13" s="27">
        <v>36</v>
      </c>
      <c r="L13" s="37">
        <f>$M$30</f>
        <v>19080</v>
      </c>
      <c r="M13" s="84">
        <v>0.1</v>
      </c>
      <c r="N13" s="84"/>
      <c r="O13" s="84"/>
      <c r="P13" s="85">
        <v>0.1</v>
      </c>
      <c r="Q13" s="34">
        <f>L13*M13</f>
        <v>1908</v>
      </c>
      <c r="R13" s="15">
        <v>36</v>
      </c>
      <c r="S13" s="37">
        <f>L13-AG13</f>
        <v>15264</v>
      </c>
      <c r="T13" s="90">
        <v>0.09</v>
      </c>
      <c r="U13" s="84"/>
      <c r="V13" s="84"/>
      <c r="W13" s="90">
        <v>0.09</v>
      </c>
      <c r="X13" s="30">
        <f t="shared" si="0"/>
        <v>1373.76</v>
      </c>
      <c r="Y13" s="27"/>
      <c r="Z13" s="15">
        <v>36</v>
      </c>
      <c r="AA13" s="37">
        <f>L13-AH13</f>
        <v>13356</v>
      </c>
      <c r="AB13" s="90">
        <v>7.4999999999999997E-2</v>
      </c>
      <c r="AC13" s="84"/>
      <c r="AD13" s="84"/>
      <c r="AE13" s="85">
        <v>7.4999999999999997E-2</v>
      </c>
      <c r="AF13" s="30">
        <f>AA13*AB13</f>
        <v>1001.6999999999999</v>
      </c>
      <c r="AG13" s="4">
        <f t="shared" si="1"/>
        <v>3816</v>
      </c>
      <c r="AH13" s="4">
        <f t="shared" si="2"/>
        <v>5724</v>
      </c>
    </row>
    <row r="14" spans="8:35" ht="17.45" customHeight="1">
      <c r="I14" s="71"/>
      <c r="J14" s="55" t="s">
        <v>18</v>
      </c>
      <c r="K14" s="56"/>
      <c r="L14" s="78"/>
      <c r="M14" s="84"/>
      <c r="N14" s="84"/>
      <c r="O14" s="84"/>
      <c r="P14" s="85"/>
      <c r="Q14" s="33"/>
      <c r="R14" s="33"/>
      <c r="S14" s="23"/>
      <c r="T14" s="90"/>
      <c r="U14" s="84"/>
      <c r="V14" s="84"/>
      <c r="W14" s="85"/>
      <c r="X14" s="31"/>
      <c r="Y14" s="28"/>
      <c r="Z14" s="33"/>
      <c r="AA14" s="23"/>
      <c r="AB14" s="90"/>
      <c r="AC14" s="84"/>
      <c r="AD14" s="84"/>
      <c r="AE14" s="85"/>
      <c r="AF14" s="31"/>
      <c r="AG14" s="4"/>
      <c r="AH14" s="4"/>
    </row>
    <row r="15" spans="8:35" ht="17.45" customHeight="1">
      <c r="I15" s="70" t="s">
        <v>11</v>
      </c>
      <c r="J15" s="16"/>
      <c r="K15" s="21">
        <v>12</v>
      </c>
      <c r="L15" s="38">
        <f>$M$31</f>
        <v>32850</v>
      </c>
      <c r="M15" s="84">
        <v>0.03</v>
      </c>
      <c r="N15" s="87"/>
      <c r="O15" s="87"/>
      <c r="P15" s="85">
        <v>0.03</v>
      </c>
      <c r="Q15" s="33">
        <f>L15*M15</f>
        <v>985.5</v>
      </c>
      <c r="R15" s="16">
        <v>12</v>
      </c>
      <c r="S15" s="38">
        <f>L15-AG15</f>
        <v>26280</v>
      </c>
      <c r="T15" s="88">
        <v>2.5000000000000001E-2</v>
      </c>
      <c r="U15" s="87"/>
      <c r="V15" s="87"/>
      <c r="W15" s="88">
        <v>2.5000000000000001E-2</v>
      </c>
      <c r="X15" s="31">
        <f t="shared" si="0"/>
        <v>657</v>
      </c>
      <c r="Y15" s="43"/>
      <c r="Z15" s="16">
        <v>12</v>
      </c>
      <c r="AA15" s="38">
        <f>L15-AH15</f>
        <v>22995</v>
      </c>
      <c r="AB15" s="88">
        <v>0.02</v>
      </c>
      <c r="AC15" s="87"/>
      <c r="AD15" s="87"/>
      <c r="AE15" s="89">
        <v>0.02</v>
      </c>
      <c r="AF15" s="31">
        <f>AA15*AB15</f>
        <v>459.90000000000003</v>
      </c>
      <c r="AG15" s="4">
        <f t="shared" si="1"/>
        <v>6570</v>
      </c>
      <c r="AH15" s="4">
        <f t="shared" si="2"/>
        <v>9855</v>
      </c>
    </row>
    <row r="16" spans="8:35" ht="17.45" customHeight="1">
      <c r="I16" s="70"/>
      <c r="J16" s="15"/>
      <c r="K16" s="27">
        <v>24</v>
      </c>
      <c r="L16" s="37">
        <f>$M$31</f>
        <v>32850</v>
      </c>
      <c r="M16" s="84">
        <v>5.5E-2</v>
      </c>
      <c r="N16" s="87"/>
      <c r="O16" s="87"/>
      <c r="P16" s="85">
        <v>5.5E-2</v>
      </c>
      <c r="Q16" s="34">
        <f>L16*M16</f>
        <v>1806.75</v>
      </c>
      <c r="R16" s="15">
        <v>24</v>
      </c>
      <c r="S16" s="37">
        <f>L16-AG16</f>
        <v>26280</v>
      </c>
      <c r="T16" s="88">
        <v>4.4999999999999998E-2</v>
      </c>
      <c r="U16" s="87"/>
      <c r="V16" s="87"/>
      <c r="W16" s="88">
        <v>4.4999999999999998E-2</v>
      </c>
      <c r="X16" s="30">
        <f t="shared" si="0"/>
        <v>1182.5999999999999</v>
      </c>
      <c r="Y16" s="42"/>
      <c r="Z16" s="15">
        <v>24</v>
      </c>
      <c r="AA16" s="37">
        <f>L16-AH16</f>
        <v>22995</v>
      </c>
      <c r="AB16" s="88">
        <v>0.04</v>
      </c>
      <c r="AC16" s="87"/>
      <c r="AD16" s="87"/>
      <c r="AE16" s="89">
        <v>0.04</v>
      </c>
      <c r="AF16" s="30">
        <f>AA16*AB16</f>
        <v>919.80000000000007</v>
      </c>
      <c r="AG16" s="4">
        <f t="shared" si="1"/>
        <v>6570</v>
      </c>
      <c r="AH16" s="4">
        <f t="shared" si="2"/>
        <v>9855</v>
      </c>
    </row>
    <row r="17" spans="9:34" ht="17.45" customHeight="1">
      <c r="I17" s="70"/>
      <c r="J17" s="16"/>
      <c r="K17" s="21">
        <v>30</v>
      </c>
      <c r="L17" s="38">
        <f>$M$31</f>
        <v>32850</v>
      </c>
      <c r="M17" s="84">
        <v>6.5000000000000002E-2</v>
      </c>
      <c r="N17" s="87"/>
      <c r="O17" s="87"/>
      <c r="P17" s="85">
        <v>6.5000000000000002E-2</v>
      </c>
      <c r="Q17" s="33">
        <f>L17*M17</f>
        <v>2135.25</v>
      </c>
      <c r="R17" s="16">
        <v>30</v>
      </c>
      <c r="S17" s="38">
        <f>L17-AG17</f>
        <v>26280</v>
      </c>
      <c r="T17" s="88">
        <v>5.5E-2</v>
      </c>
      <c r="U17" s="87"/>
      <c r="V17" s="87"/>
      <c r="W17" s="88">
        <v>5.5E-2</v>
      </c>
      <c r="X17" s="31">
        <f t="shared" si="0"/>
        <v>1445.4</v>
      </c>
      <c r="Y17" s="42"/>
      <c r="Z17" s="16">
        <v>30</v>
      </c>
      <c r="AA17" s="38">
        <f>L17-AH17</f>
        <v>22995</v>
      </c>
      <c r="AB17" s="88">
        <v>0.05</v>
      </c>
      <c r="AC17" s="87"/>
      <c r="AD17" s="87"/>
      <c r="AE17" s="89">
        <v>0.05</v>
      </c>
      <c r="AF17" s="31">
        <f>AA17*AB17</f>
        <v>1149.75</v>
      </c>
      <c r="AG17" s="4">
        <f t="shared" si="1"/>
        <v>6570</v>
      </c>
      <c r="AH17" s="4">
        <f t="shared" si="2"/>
        <v>9855</v>
      </c>
    </row>
    <row r="18" spans="9:34" ht="17.45" customHeight="1">
      <c r="I18" s="70"/>
      <c r="J18" s="15"/>
      <c r="K18" s="27">
        <v>36</v>
      </c>
      <c r="L18" s="37">
        <f>$M$31</f>
        <v>32850</v>
      </c>
      <c r="M18" s="84">
        <v>0.08</v>
      </c>
      <c r="N18" s="87"/>
      <c r="O18" s="87"/>
      <c r="P18" s="85">
        <v>0.08</v>
      </c>
      <c r="Q18" s="34">
        <f>L18*M18</f>
        <v>2628</v>
      </c>
      <c r="R18" s="15">
        <v>36</v>
      </c>
      <c r="S18" s="37">
        <f>L18-AG18</f>
        <v>26280</v>
      </c>
      <c r="T18" s="88">
        <v>7.0000000000000007E-2</v>
      </c>
      <c r="U18" s="87"/>
      <c r="V18" s="87"/>
      <c r="W18" s="88">
        <v>7.0000000000000007E-2</v>
      </c>
      <c r="X18" s="30">
        <f t="shared" si="0"/>
        <v>1839.6000000000001</v>
      </c>
      <c r="Y18" s="42"/>
      <c r="Z18" s="15">
        <v>36</v>
      </c>
      <c r="AA18" s="37">
        <f>L18-AH18</f>
        <v>22995</v>
      </c>
      <c r="AB18" s="88">
        <v>0.06</v>
      </c>
      <c r="AC18" s="87"/>
      <c r="AD18" s="87"/>
      <c r="AE18" s="89">
        <v>0.06</v>
      </c>
      <c r="AF18" s="30">
        <f>AA18*AB18</f>
        <v>1379.7</v>
      </c>
      <c r="AG18" s="4">
        <f t="shared" si="1"/>
        <v>6570</v>
      </c>
      <c r="AH18" s="4">
        <f t="shared" si="2"/>
        <v>9855</v>
      </c>
    </row>
    <row r="19" spans="9:34" ht="17.45" customHeight="1">
      <c r="I19" s="70"/>
      <c r="J19" s="16"/>
      <c r="K19" s="21">
        <v>48</v>
      </c>
      <c r="L19" s="38">
        <f>$M$31</f>
        <v>32850</v>
      </c>
      <c r="M19" s="84">
        <v>0.1</v>
      </c>
      <c r="N19" s="84"/>
      <c r="O19" s="84"/>
      <c r="P19" s="85">
        <v>0.1</v>
      </c>
      <c r="Q19" s="33">
        <f>L19*M19</f>
        <v>3285</v>
      </c>
      <c r="R19" s="16">
        <v>48</v>
      </c>
      <c r="S19" s="38">
        <f>L19-AG19</f>
        <v>26280</v>
      </c>
      <c r="T19" s="90">
        <v>0.08</v>
      </c>
      <c r="U19" s="84"/>
      <c r="V19" s="84"/>
      <c r="W19" s="90">
        <v>0.08</v>
      </c>
      <c r="X19" s="31">
        <f t="shared" si="0"/>
        <v>2102.4</v>
      </c>
      <c r="Y19" s="42"/>
      <c r="Z19" s="16">
        <v>48</v>
      </c>
      <c r="AA19" s="38">
        <f>L19-AH19</f>
        <v>22995</v>
      </c>
      <c r="AB19" s="90">
        <v>7.0000000000000007E-2</v>
      </c>
      <c r="AC19" s="84"/>
      <c r="AD19" s="84"/>
      <c r="AE19" s="85">
        <v>7.0000000000000007E-2</v>
      </c>
      <c r="AF19" s="31">
        <f>AA19*AB19</f>
        <v>1609.65</v>
      </c>
      <c r="AG19" s="4">
        <f t="shared" si="1"/>
        <v>6570</v>
      </c>
      <c r="AH19" s="4">
        <f t="shared" si="2"/>
        <v>9855</v>
      </c>
    </row>
    <row r="20" spans="9:34" ht="17.45" customHeight="1">
      <c r="I20" s="71"/>
      <c r="J20" s="73" t="s">
        <v>18</v>
      </c>
      <c r="K20" s="74"/>
      <c r="L20" s="75"/>
      <c r="M20" s="84"/>
      <c r="N20" s="84"/>
      <c r="O20" s="84"/>
      <c r="P20" s="85"/>
      <c r="Q20" s="34"/>
      <c r="R20" s="15"/>
      <c r="S20" s="37"/>
      <c r="T20" s="90"/>
      <c r="U20" s="84"/>
      <c r="V20" s="84"/>
      <c r="W20" s="90"/>
      <c r="X20" s="30"/>
      <c r="Y20" s="40"/>
      <c r="Z20" s="82"/>
      <c r="AA20" s="24"/>
      <c r="AB20" s="90"/>
      <c r="AC20" s="84"/>
      <c r="AD20" s="84"/>
      <c r="AE20" s="85"/>
      <c r="AF20" s="30"/>
      <c r="AG20" s="4"/>
      <c r="AH20" s="4"/>
    </row>
    <row r="21" spans="9:34" ht="17.45" customHeight="1">
      <c r="I21" s="70" t="s">
        <v>12</v>
      </c>
      <c r="J21" s="16"/>
      <c r="K21" s="21">
        <v>12</v>
      </c>
      <c r="L21" s="38">
        <f>$M$32</f>
        <v>53820</v>
      </c>
      <c r="M21" s="84">
        <v>0.03</v>
      </c>
      <c r="N21" s="87"/>
      <c r="O21" s="87"/>
      <c r="P21" s="85">
        <v>0.03</v>
      </c>
      <c r="Q21" s="33">
        <f>L21*M21</f>
        <v>1614.6</v>
      </c>
      <c r="R21" s="16">
        <v>12</v>
      </c>
      <c r="S21" s="38">
        <f>L21-AG21</f>
        <v>43056</v>
      </c>
      <c r="T21" s="88">
        <v>2.5000000000000001E-2</v>
      </c>
      <c r="U21" s="87"/>
      <c r="V21" s="87"/>
      <c r="W21" s="88">
        <v>2.5000000000000001E-2</v>
      </c>
      <c r="X21" s="31">
        <f t="shared" si="0"/>
        <v>1076.4000000000001</v>
      </c>
      <c r="Y21" s="43"/>
      <c r="Z21" s="16">
        <v>12</v>
      </c>
      <c r="AA21" s="38">
        <f>L21-AH21</f>
        <v>37674</v>
      </c>
      <c r="AB21" s="88">
        <v>0.02</v>
      </c>
      <c r="AC21" s="87"/>
      <c r="AD21" s="87"/>
      <c r="AE21" s="89">
        <v>0.02</v>
      </c>
      <c r="AF21" s="31">
        <f>AA21*AB21</f>
        <v>753.48</v>
      </c>
      <c r="AG21" s="4">
        <f t="shared" si="1"/>
        <v>10764</v>
      </c>
      <c r="AH21" s="4">
        <f t="shared" si="2"/>
        <v>16146</v>
      </c>
    </row>
    <row r="22" spans="9:34" ht="17.45" customHeight="1">
      <c r="I22" s="70"/>
      <c r="J22" s="15"/>
      <c r="K22" s="27">
        <v>24</v>
      </c>
      <c r="L22" s="37">
        <f>$M$32</f>
        <v>53820</v>
      </c>
      <c r="M22" s="84">
        <v>5.5E-2</v>
      </c>
      <c r="N22" s="87"/>
      <c r="O22" s="87"/>
      <c r="P22" s="85">
        <v>5.5E-2</v>
      </c>
      <c r="Q22" s="34">
        <f>L22*M22</f>
        <v>2960.1</v>
      </c>
      <c r="R22" s="15">
        <v>24</v>
      </c>
      <c r="S22" s="37">
        <f>L22-AG22</f>
        <v>43056</v>
      </c>
      <c r="T22" s="88">
        <v>4.4999999999999998E-2</v>
      </c>
      <c r="U22" s="87"/>
      <c r="V22" s="87"/>
      <c r="W22" s="88">
        <v>4.4999999999999998E-2</v>
      </c>
      <c r="X22" s="30">
        <f t="shared" si="0"/>
        <v>1937.52</v>
      </c>
      <c r="Y22" s="42"/>
      <c r="Z22" s="15">
        <v>24</v>
      </c>
      <c r="AA22" s="37">
        <f>L22-AH22</f>
        <v>37674</v>
      </c>
      <c r="AB22" s="88">
        <v>0.04</v>
      </c>
      <c r="AC22" s="87"/>
      <c r="AD22" s="87"/>
      <c r="AE22" s="89">
        <v>0.04</v>
      </c>
      <c r="AF22" s="30">
        <f>AA22*AB22</f>
        <v>1506.96</v>
      </c>
      <c r="AG22" s="4">
        <f t="shared" si="1"/>
        <v>10764</v>
      </c>
      <c r="AH22" s="4">
        <f t="shared" si="2"/>
        <v>16146</v>
      </c>
    </row>
    <row r="23" spans="9:34" ht="17.45" customHeight="1">
      <c r="I23" s="70"/>
      <c r="J23" s="16"/>
      <c r="K23" s="21">
        <v>30</v>
      </c>
      <c r="L23" s="38">
        <f>$M$32</f>
        <v>53820</v>
      </c>
      <c r="M23" s="84">
        <v>6.5000000000000002E-2</v>
      </c>
      <c r="N23" s="87"/>
      <c r="O23" s="87"/>
      <c r="P23" s="85">
        <v>6.5000000000000002E-2</v>
      </c>
      <c r="Q23" s="33">
        <f>L23*M23</f>
        <v>3498.3</v>
      </c>
      <c r="R23" s="16">
        <v>30</v>
      </c>
      <c r="S23" s="38">
        <f>L23-AG23</f>
        <v>43056</v>
      </c>
      <c r="T23" s="88">
        <v>5.5E-2</v>
      </c>
      <c r="U23" s="87"/>
      <c r="V23" s="87"/>
      <c r="W23" s="88">
        <v>5.5E-2</v>
      </c>
      <c r="X23" s="31">
        <f t="shared" si="0"/>
        <v>2368.08</v>
      </c>
      <c r="Y23" s="42"/>
      <c r="Z23" s="16">
        <v>30</v>
      </c>
      <c r="AA23" s="38">
        <f>L23-AH23</f>
        <v>37674</v>
      </c>
      <c r="AB23" s="88">
        <v>0.05</v>
      </c>
      <c r="AC23" s="87"/>
      <c r="AD23" s="87"/>
      <c r="AE23" s="89">
        <v>0.05</v>
      </c>
      <c r="AF23" s="31">
        <f>AA23*AB23</f>
        <v>1883.7</v>
      </c>
      <c r="AG23" s="4">
        <f t="shared" si="1"/>
        <v>10764</v>
      </c>
      <c r="AH23" s="4">
        <f t="shared" si="2"/>
        <v>16146</v>
      </c>
    </row>
    <row r="24" spans="9:34" ht="17.45" customHeight="1">
      <c r="I24" s="70"/>
      <c r="J24" s="15"/>
      <c r="K24" s="27">
        <v>36</v>
      </c>
      <c r="L24" s="37">
        <f>$M$32</f>
        <v>53820</v>
      </c>
      <c r="M24" s="84">
        <v>0.08</v>
      </c>
      <c r="N24" s="87"/>
      <c r="O24" s="87"/>
      <c r="P24" s="85">
        <v>0.08</v>
      </c>
      <c r="Q24" s="34">
        <f>L24*M24</f>
        <v>4305.6000000000004</v>
      </c>
      <c r="R24" s="15">
        <v>36</v>
      </c>
      <c r="S24" s="37">
        <f>L24-AG24</f>
        <v>43056</v>
      </c>
      <c r="T24" s="88">
        <v>7.0000000000000007E-2</v>
      </c>
      <c r="U24" s="87"/>
      <c r="V24" s="87"/>
      <c r="W24" s="88">
        <v>7.0000000000000007E-2</v>
      </c>
      <c r="X24" s="30">
        <f t="shared" si="0"/>
        <v>3013.92</v>
      </c>
      <c r="Y24" s="42"/>
      <c r="Z24" s="15">
        <v>36</v>
      </c>
      <c r="AA24" s="37">
        <f>L24-AH24</f>
        <v>37674</v>
      </c>
      <c r="AB24" s="88">
        <v>0.06</v>
      </c>
      <c r="AC24" s="87"/>
      <c r="AD24" s="87"/>
      <c r="AE24" s="89">
        <v>0.06</v>
      </c>
      <c r="AF24" s="30">
        <f>AA24*AB24</f>
        <v>2260.44</v>
      </c>
      <c r="AG24" s="4">
        <f t="shared" si="1"/>
        <v>10764</v>
      </c>
      <c r="AH24" s="4">
        <f t="shared" si="2"/>
        <v>16146</v>
      </c>
    </row>
    <row r="25" spans="9:34" ht="17.45" customHeight="1">
      <c r="I25" s="70"/>
      <c r="J25" s="16"/>
      <c r="K25" s="21">
        <v>48</v>
      </c>
      <c r="L25" s="38">
        <f>$M$32</f>
        <v>53820</v>
      </c>
      <c r="M25" s="84">
        <v>0.1</v>
      </c>
      <c r="N25" s="84"/>
      <c r="O25" s="84"/>
      <c r="P25" s="85">
        <v>0.1</v>
      </c>
      <c r="Q25" s="33">
        <f>L25*M25</f>
        <v>5382</v>
      </c>
      <c r="R25" s="16">
        <v>48</v>
      </c>
      <c r="S25" s="38">
        <f>L25-AG25</f>
        <v>43056</v>
      </c>
      <c r="T25" s="90">
        <v>0.08</v>
      </c>
      <c r="U25" s="84"/>
      <c r="V25" s="84"/>
      <c r="W25" s="90">
        <v>0.08</v>
      </c>
      <c r="X25" s="31">
        <f t="shared" si="0"/>
        <v>3444.48</v>
      </c>
      <c r="Y25" s="42"/>
      <c r="Z25" s="16">
        <v>48</v>
      </c>
      <c r="AA25" s="38">
        <f>L25-AH25</f>
        <v>37674</v>
      </c>
      <c r="AB25" s="90">
        <v>7.0000000000000007E-2</v>
      </c>
      <c r="AC25" s="84"/>
      <c r="AD25" s="84"/>
      <c r="AE25" s="85">
        <v>7.0000000000000007E-2</v>
      </c>
      <c r="AF25" s="31">
        <f>AA25*AB25</f>
        <v>2637.1800000000003</v>
      </c>
      <c r="AG25" s="4">
        <f t="shared" si="1"/>
        <v>10764</v>
      </c>
      <c r="AH25" s="4">
        <f t="shared" si="2"/>
        <v>16146</v>
      </c>
    </row>
    <row r="26" spans="9:34">
      <c r="I26" s="72"/>
      <c r="J26" s="52" t="s">
        <v>18</v>
      </c>
      <c r="K26" s="76"/>
      <c r="L26" s="77"/>
      <c r="M26" s="84"/>
      <c r="N26" s="84"/>
      <c r="O26" s="84"/>
      <c r="P26" s="85"/>
      <c r="Q26" s="35"/>
      <c r="R26" s="81"/>
      <c r="S26" s="41"/>
      <c r="T26" s="90"/>
      <c r="U26" s="84"/>
      <c r="V26" s="84"/>
      <c r="W26" s="90"/>
      <c r="X26" s="32"/>
      <c r="Y26" s="40"/>
      <c r="Z26" s="83"/>
      <c r="AA26" s="25"/>
      <c r="AB26" s="90"/>
      <c r="AC26" s="84"/>
      <c r="AD26" s="84"/>
      <c r="AE26" s="85"/>
      <c r="AF26" s="32"/>
    </row>
    <row r="29" spans="9:34" ht="15" hidden="1" customHeight="1">
      <c r="K29" s="5">
        <v>24</v>
      </c>
      <c r="L29" s="5">
        <v>495</v>
      </c>
      <c r="M29" s="6">
        <f>L29*K29</f>
        <v>11880</v>
      </c>
      <c r="N29" s="6"/>
      <c r="O29" s="6"/>
      <c r="P29" s="6"/>
    </row>
    <row r="30" spans="9:34" ht="15" hidden="1" customHeight="1">
      <c r="K30" s="5">
        <v>24</v>
      </c>
      <c r="L30" s="5">
        <v>795</v>
      </c>
      <c r="M30" s="6">
        <f t="shared" ref="M30:M32" si="3">L30*K30</f>
        <v>19080</v>
      </c>
      <c r="N30" s="6"/>
      <c r="O30" s="6"/>
      <c r="P30" s="6"/>
    </row>
    <row r="31" spans="9:34" ht="15" hidden="1" customHeight="1">
      <c r="K31" s="5">
        <v>30</v>
      </c>
      <c r="L31" s="5">
        <v>1095</v>
      </c>
      <c r="M31" s="6">
        <f t="shared" si="3"/>
        <v>32850</v>
      </c>
      <c r="N31" s="6"/>
      <c r="O31" s="6"/>
      <c r="P31" s="6"/>
    </row>
    <row r="32" spans="9:34" ht="15" hidden="1" customHeight="1">
      <c r="K32" s="5">
        <v>36</v>
      </c>
      <c r="L32" s="5">
        <v>1495</v>
      </c>
      <c r="M32" s="6">
        <f t="shared" si="3"/>
        <v>53820</v>
      </c>
      <c r="N32" s="6"/>
      <c r="O32" s="6"/>
      <c r="P32" s="6"/>
    </row>
  </sheetData>
  <mergeCells count="18">
    <mergeCell ref="J26:L26"/>
    <mergeCell ref="R2:X2"/>
    <mergeCell ref="Z2:AF2"/>
    <mergeCell ref="I21:I26"/>
    <mergeCell ref="I10:I14"/>
    <mergeCell ref="I15:I20"/>
    <mergeCell ref="M4:P4"/>
    <mergeCell ref="T4:W4"/>
    <mergeCell ref="R4:S4"/>
    <mergeCell ref="Z4:AA4"/>
    <mergeCell ref="AB4:AE4"/>
    <mergeCell ref="J9:L9"/>
    <mergeCell ref="J14:L14"/>
    <mergeCell ref="J20:L20"/>
    <mergeCell ref="I1:AF1"/>
    <mergeCell ref="I6:I9"/>
    <mergeCell ref="R9:S9"/>
    <mergeCell ref="Z9:AA9"/>
  </mergeCells>
  <dataValidations count="1">
    <dataValidation type="list" allowBlank="1" showInputMessage="1" showErrorMessage="1" sqref="T6:W26 M6:P26 AB6:AE26">
      <formula1>PERCENTAGES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M7:AU20"/>
  <sheetViews>
    <sheetView topLeftCell="AD1" workbookViewId="0">
      <selection activeCell="AW14" sqref="AW14"/>
    </sheetView>
  </sheetViews>
  <sheetFormatPr defaultRowHeight="15"/>
  <cols>
    <col min="1" max="29" width="0" style="59" hidden="1" customWidth="1"/>
    <col min="30" max="38" width="9.140625" style="59"/>
    <col min="39" max="39" width="15.7109375" style="59" customWidth="1"/>
    <col min="40" max="40" width="33.85546875" style="59" customWidth="1"/>
    <col min="41" max="41" width="15.7109375" style="59" customWidth="1"/>
    <col min="42" max="42" width="11.85546875" style="59" customWidth="1"/>
    <col min="43" max="43" width="12.5703125" style="59" bestFit="1" customWidth="1"/>
    <col min="44" max="45" width="9.140625" style="59"/>
    <col min="46" max="46" width="12.5703125" style="59" bestFit="1" customWidth="1"/>
    <col min="47" max="47" width="10.28515625" style="59" customWidth="1"/>
    <col min="48" max="16384" width="9.140625" style="59"/>
  </cols>
  <sheetData>
    <row r="7" spans="39:47">
      <c r="AM7" s="59" t="s">
        <v>22</v>
      </c>
      <c r="AN7" s="59" t="s">
        <v>23</v>
      </c>
      <c r="AO7" s="60">
        <v>40480</v>
      </c>
      <c r="AP7" s="61">
        <v>8406</v>
      </c>
    </row>
    <row r="8" spans="39:47">
      <c r="AM8" s="59" t="s">
        <v>24</v>
      </c>
      <c r="AN8" s="59" t="s">
        <v>25</v>
      </c>
      <c r="AO8" s="60">
        <v>40452</v>
      </c>
      <c r="AP8" s="61">
        <v>13650</v>
      </c>
    </row>
    <row r="9" spans="39:47">
      <c r="AM9" s="59" t="s">
        <v>26</v>
      </c>
      <c r="AN9" s="59" t="s">
        <v>27</v>
      </c>
      <c r="AO9" s="60">
        <v>40480</v>
      </c>
      <c r="AP9" s="61">
        <v>12000</v>
      </c>
    </row>
    <row r="10" spans="39:47">
      <c r="AM10" s="59" t="s">
        <v>28</v>
      </c>
      <c r="AN10" s="59" t="s">
        <v>29</v>
      </c>
      <c r="AO10" s="60">
        <v>40480</v>
      </c>
      <c r="AP10" s="61">
        <v>8500</v>
      </c>
    </row>
    <row r="11" spans="39:47">
      <c r="AM11" s="59" t="s">
        <v>22</v>
      </c>
      <c r="AN11" s="59" t="s">
        <v>30</v>
      </c>
      <c r="AO11" s="60">
        <v>40478</v>
      </c>
      <c r="AP11" s="61">
        <v>13356</v>
      </c>
      <c r="AU11" s="67">
        <v>0.45</v>
      </c>
    </row>
    <row r="12" spans="39:47">
      <c r="AM12" s="59" t="s">
        <v>31</v>
      </c>
      <c r="AN12" s="59" t="s">
        <v>32</v>
      </c>
      <c r="AO12" s="60">
        <v>40480</v>
      </c>
      <c r="AP12" s="61">
        <v>13176</v>
      </c>
    </row>
    <row r="13" spans="39:47">
      <c r="AM13" s="59" t="s">
        <v>31</v>
      </c>
      <c r="AN13" s="59" t="s">
        <v>33</v>
      </c>
      <c r="AO13" s="60">
        <v>40480</v>
      </c>
      <c r="AP13" s="61">
        <v>15264</v>
      </c>
    </row>
    <row r="14" spans="39:47">
      <c r="AM14" s="59" t="s">
        <v>24</v>
      </c>
      <c r="AN14" s="59" t="s">
        <v>34</v>
      </c>
      <c r="AO14" s="60">
        <v>40482</v>
      </c>
      <c r="AP14" s="61">
        <v>17172</v>
      </c>
    </row>
    <row r="15" spans="39:47">
      <c r="AM15" s="59" t="s">
        <v>31</v>
      </c>
      <c r="AN15" s="59" t="s">
        <v>35</v>
      </c>
      <c r="AO15" s="60">
        <v>40458</v>
      </c>
      <c r="AP15" s="61">
        <v>9504</v>
      </c>
    </row>
    <row r="16" spans="39:47">
      <c r="AM16" s="59" t="s">
        <v>31</v>
      </c>
      <c r="AN16" s="59" t="s">
        <v>36</v>
      </c>
      <c r="AO16" s="60">
        <v>40480</v>
      </c>
      <c r="AP16" s="61">
        <v>13356</v>
      </c>
    </row>
    <row r="17" spans="39:47">
      <c r="AM17" s="59" t="s">
        <v>37</v>
      </c>
      <c r="AN17" s="59" t="s">
        <v>38</v>
      </c>
      <c r="AO17" s="60">
        <v>40480</v>
      </c>
      <c r="AP17" s="61">
        <v>9576</v>
      </c>
    </row>
    <row r="18" spans="39:47">
      <c r="AM18" s="59" t="s">
        <v>28</v>
      </c>
      <c r="AN18" s="59" t="s">
        <v>39</v>
      </c>
      <c r="AO18" s="60">
        <v>40480</v>
      </c>
      <c r="AP18" s="61">
        <v>11880</v>
      </c>
    </row>
    <row r="19" spans="39:47">
      <c r="AM19" s="63" t="s">
        <v>40</v>
      </c>
      <c r="AN19" s="63" t="s">
        <v>41</v>
      </c>
      <c r="AO19" s="64">
        <v>40480</v>
      </c>
      <c r="AP19" s="65">
        <v>1049</v>
      </c>
      <c r="AT19" s="62">
        <v>30000</v>
      </c>
    </row>
    <row r="20" spans="39:47">
      <c r="AP20" s="61">
        <f>SUM(AP7:AP19)</f>
        <v>146889</v>
      </c>
      <c r="AQ20" s="62">
        <v>375000</v>
      </c>
      <c r="AT20" s="62">
        <f>AT19/12</f>
        <v>2500</v>
      </c>
      <c r="AU20" s="66">
        <f>AT20*AU11</f>
        <v>1125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Sheet1</vt:lpstr>
      <vt:lpstr>New Commission Structure </vt:lpstr>
      <vt:lpstr>TABLES</vt:lpstr>
      <vt:lpstr>New Commission Structure  (2)</vt:lpstr>
      <vt:lpstr>New Comp Structure</vt:lpstr>
      <vt:lpstr>Sheet2</vt:lpstr>
      <vt:lpstr>'New Commission Structure  (2)'!PERCENTAGES</vt:lpstr>
      <vt:lpstr>PERCENTAGES</vt:lpstr>
      <vt:lpstr>TEIR2</vt:lpstr>
      <vt:lpstr>TEIR4</vt:lpstr>
      <vt:lpstr>TIER1</vt:lpstr>
      <vt:lpstr>TIER2</vt:lpstr>
      <vt:lpstr>TIER3</vt:lpstr>
      <vt:lpstr>TIER4</vt:lpstr>
      <vt:lpstr>TIER5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mbyrne</dc:creator>
  <cp:lastModifiedBy>mbyrne</cp:lastModifiedBy>
  <dcterms:created xsi:type="dcterms:W3CDTF">2010-07-09T22:23:41Z</dcterms:created>
  <dcterms:modified xsi:type="dcterms:W3CDTF">2010-11-08T05:10:07Z</dcterms:modified>
</cp:coreProperties>
</file>