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120" windowWidth="24915" windowHeight="12075" activeTab="1"/>
  </bookViews>
  <sheets>
    <sheet name="Dashboard" sheetId="1" r:id="rId1"/>
    <sheet name="Pro Forma" sheetId="2" r:id="rId2"/>
    <sheet name="Ammortization" sheetId="3" r:id="rId3"/>
  </sheets>
  <definedNames>
    <definedName name="_123_Fake_Street__Fakeville__FK_12345">Dashboard!$B$3</definedName>
    <definedName name="_Order1" hidden="1">0</definedName>
    <definedName name="DATA_01" hidden="1">#REF!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TemplatePrintArea">#REF!</definedName>
  </definedNames>
  <calcPr calcId="125725" iterate="1"/>
</workbook>
</file>

<file path=xl/calcChain.xml><?xml version="1.0" encoding="utf-8"?>
<calcChain xmlns="http://schemas.openxmlformats.org/spreadsheetml/2006/main">
  <c r="D13" i="1"/>
  <c r="D28"/>
  <c r="A1" i="2" l="1"/>
  <c r="C8"/>
  <c r="D8" s="1"/>
  <c r="E8" s="1"/>
  <c r="F8" s="1"/>
  <c r="F31" l="1"/>
  <c r="F40" s="1"/>
  <c r="E31"/>
  <c r="E32" s="1"/>
  <c r="D31"/>
  <c r="D40" s="1"/>
  <c r="C31"/>
  <c r="C32" s="1"/>
  <c r="F30"/>
  <c r="E30"/>
  <c r="D30"/>
  <c r="C30"/>
  <c r="F34"/>
  <c r="E34"/>
  <c r="D34"/>
  <c r="C34"/>
  <c r="F32" l="1"/>
  <c r="F33" s="1"/>
  <c r="E40"/>
  <c r="D32"/>
  <c r="D33" s="1"/>
  <c r="E33"/>
  <c r="C40"/>
  <c r="C33"/>
  <c r="F8" i="3" l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B11" i="1"/>
  <c r="D11" s="1"/>
  <c r="B8" i="2" s="1"/>
  <c r="B35"/>
  <c r="B3" i="3" s="1"/>
  <c r="B34" i="2"/>
  <c r="B2" i="3" s="1"/>
  <c r="B31" i="2"/>
  <c r="B32" s="1"/>
  <c r="B30"/>
  <c r="F20"/>
  <c r="F16"/>
  <c r="E16"/>
  <c r="D16"/>
  <c r="C16"/>
  <c r="B16"/>
  <c r="F15"/>
  <c r="E15"/>
  <c r="D15"/>
  <c r="C15"/>
  <c r="B15"/>
  <c r="A4"/>
  <c r="E20"/>
  <c r="D20"/>
  <c r="C20"/>
  <c r="B20"/>
  <c r="D12" i="1"/>
  <c r="B9" i="2" s="1"/>
  <c r="D9" s="1"/>
  <c r="B40" l="1"/>
  <c r="B33"/>
  <c r="I1" s="1"/>
  <c r="E17"/>
  <c r="C17"/>
  <c r="B17"/>
  <c r="F17"/>
  <c r="D17"/>
  <c r="E9"/>
  <c r="B10"/>
  <c r="C9"/>
  <c r="F9"/>
  <c r="B12" l="1"/>
  <c r="B22" s="1"/>
  <c r="B11"/>
  <c r="B1" i="3"/>
  <c r="G7" s="1"/>
  <c r="I7" s="1"/>
  <c r="J7" s="1"/>
  <c r="B36" i="2"/>
  <c r="B18"/>
  <c r="D10"/>
  <c r="C10"/>
  <c r="E10"/>
  <c r="F10"/>
  <c r="B21" l="1"/>
  <c r="B23" s="1"/>
  <c r="B25" s="1"/>
  <c r="D11"/>
  <c r="D12" s="1"/>
  <c r="C11"/>
  <c r="C12" s="1"/>
  <c r="C21" s="1"/>
  <c r="E11"/>
  <c r="E12" s="1"/>
  <c r="E21" s="1"/>
  <c r="F11"/>
  <c r="F12" s="1"/>
  <c r="B4" i="3"/>
  <c r="H152" s="1"/>
  <c r="B37" i="2"/>
  <c r="C36"/>
  <c r="C37" s="1"/>
  <c r="D36"/>
  <c r="D37" s="1"/>
  <c r="E36"/>
  <c r="E37" s="1"/>
  <c r="F36"/>
  <c r="F37" s="1"/>
  <c r="D21" l="1"/>
  <c r="D22"/>
  <c r="F21"/>
  <c r="F18"/>
  <c r="E18"/>
  <c r="E22"/>
  <c r="E23" s="1"/>
  <c r="E24" s="1"/>
  <c r="D18"/>
  <c r="C18"/>
  <c r="F22"/>
  <c r="C22"/>
  <c r="C23" s="1"/>
  <c r="C25" s="1"/>
  <c r="C26" s="1"/>
  <c r="H12" i="3"/>
  <c r="H105"/>
  <c r="H133"/>
  <c r="H209"/>
  <c r="H97"/>
  <c r="H15"/>
  <c r="H77"/>
  <c r="H188"/>
  <c r="H131"/>
  <c r="H73"/>
  <c r="H194"/>
  <c r="H110"/>
  <c r="H27"/>
  <c r="H231"/>
  <c r="H233"/>
  <c r="H153"/>
  <c r="H54"/>
  <c r="H56"/>
  <c r="H162"/>
  <c r="H70"/>
  <c r="H229"/>
  <c r="H90"/>
  <c r="H128"/>
  <c r="H241"/>
  <c r="H206"/>
  <c r="H199"/>
  <c r="H114"/>
  <c r="H235"/>
  <c r="H35"/>
  <c r="H201"/>
  <c r="H53"/>
  <c r="H122"/>
  <c r="H141"/>
  <c r="H169"/>
  <c r="H200"/>
  <c r="H75"/>
  <c r="H228"/>
  <c r="H120"/>
  <c r="H177"/>
  <c r="H145"/>
  <c r="H22"/>
  <c r="H18"/>
  <c r="H61"/>
  <c r="H150"/>
  <c r="H68"/>
  <c r="H58"/>
  <c r="H39"/>
  <c r="H189"/>
  <c r="H69"/>
  <c r="H165"/>
  <c r="H38"/>
  <c r="H102"/>
  <c r="H146"/>
  <c r="H59"/>
  <c r="H151"/>
  <c r="H192"/>
  <c r="H25"/>
  <c r="H26"/>
  <c r="H20"/>
  <c r="H11"/>
  <c r="H113"/>
  <c r="H101"/>
  <c r="H239"/>
  <c r="H17"/>
  <c r="H154"/>
  <c r="H140"/>
  <c r="H74"/>
  <c r="H44"/>
  <c r="H156"/>
  <c r="H163"/>
  <c r="H238"/>
  <c r="H82"/>
  <c r="H219"/>
  <c r="H21"/>
  <c r="H32"/>
  <c r="H149"/>
  <c r="H158"/>
  <c r="H66"/>
  <c r="H85"/>
  <c r="H176"/>
  <c r="H115"/>
  <c r="H137"/>
  <c r="H50"/>
  <c r="H191"/>
  <c r="H203"/>
  <c r="H37"/>
  <c r="H136"/>
  <c r="H78"/>
  <c r="H87"/>
  <c r="H125"/>
  <c r="H79"/>
  <c r="H185"/>
  <c r="H244"/>
  <c r="H107"/>
  <c r="H182"/>
  <c r="H172"/>
  <c r="H100"/>
  <c r="H216"/>
  <c r="H223"/>
  <c r="H57"/>
  <c r="H94"/>
  <c r="H210"/>
  <c r="H161"/>
  <c r="H83"/>
  <c r="H112"/>
  <c r="H204"/>
  <c r="H197"/>
  <c r="H213"/>
  <c r="H143"/>
  <c r="H218"/>
  <c r="H40"/>
  <c r="H55"/>
  <c r="H63"/>
  <c r="H138"/>
  <c r="H139"/>
  <c r="H76"/>
  <c r="H214"/>
  <c r="H144"/>
  <c r="H160"/>
  <c r="H195"/>
  <c r="H14"/>
  <c r="H29"/>
  <c r="H8"/>
  <c r="H111"/>
  <c r="H186"/>
  <c r="H9"/>
  <c r="H98"/>
  <c r="H23"/>
  <c r="H167"/>
  <c r="H242"/>
  <c r="H226"/>
  <c r="H64"/>
  <c r="H43"/>
  <c r="H193"/>
  <c r="H118"/>
  <c r="H181"/>
  <c r="H173"/>
  <c r="H99"/>
  <c r="H36"/>
  <c r="H174"/>
  <c r="H240"/>
  <c r="H168"/>
  <c r="H157"/>
  <c r="H91"/>
  <c r="H166"/>
  <c r="H236"/>
  <c r="H84"/>
  <c r="H164"/>
  <c r="H121"/>
  <c r="H95"/>
  <c r="H155"/>
  <c r="H230"/>
  <c r="H212"/>
  <c r="H30"/>
  <c r="H34"/>
  <c r="H232"/>
  <c r="H106"/>
  <c r="H60"/>
  <c r="H208"/>
  <c r="H179"/>
  <c r="H13"/>
  <c r="H16"/>
  <c r="H52"/>
  <c r="H124"/>
  <c r="H187"/>
  <c r="H159"/>
  <c r="H234"/>
  <c r="H81"/>
  <c r="H93"/>
  <c r="H89"/>
  <c r="H51"/>
  <c r="H126"/>
  <c r="H10"/>
  <c r="H205"/>
  <c r="H96"/>
  <c r="H41"/>
  <c r="H175"/>
  <c r="H62"/>
  <c r="H33"/>
  <c r="H88"/>
  <c r="H80"/>
  <c r="H103"/>
  <c r="H178"/>
  <c r="H130"/>
  <c r="H237"/>
  <c r="H180"/>
  <c r="H129"/>
  <c r="H86"/>
  <c r="H117"/>
  <c r="H109"/>
  <c r="H67"/>
  <c r="H245"/>
  <c r="H142"/>
  <c r="H225"/>
  <c r="H221"/>
  <c r="H48"/>
  <c r="H71"/>
  <c r="H24"/>
  <c r="H207"/>
  <c r="H45"/>
  <c r="H104"/>
  <c r="H183"/>
  <c r="H127"/>
  <c r="H202"/>
  <c r="H171"/>
  <c r="H108"/>
  <c r="H246"/>
  <c r="H132"/>
  <c r="H148"/>
  <c r="H227"/>
  <c r="H46"/>
  <c r="H65"/>
  <c r="H215"/>
  <c r="H217"/>
  <c r="H42"/>
  <c r="H28"/>
  <c r="H220"/>
  <c r="H147"/>
  <c r="H222"/>
  <c r="H47"/>
  <c r="H119"/>
  <c r="H170"/>
  <c r="H92"/>
  <c r="H196"/>
  <c r="H211"/>
  <c r="H49"/>
  <c r="H135"/>
  <c r="H31"/>
  <c r="H123"/>
  <c r="H198"/>
  <c r="H224"/>
  <c r="H116"/>
  <c r="H7"/>
  <c r="K7" s="1"/>
  <c r="G8" s="1"/>
  <c r="I8" s="1"/>
  <c r="J8" s="1"/>
  <c r="H134"/>
  <c r="H72"/>
  <c r="H190"/>
  <c r="H243"/>
  <c r="H184"/>
  <c r="H19"/>
  <c r="I3" i="2"/>
  <c r="B24"/>
  <c r="B27"/>
  <c r="I2" s="1"/>
  <c r="B26"/>
  <c r="D23" l="1"/>
  <c r="D25" s="1"/>
  <c r="C24"/>
  <c r="F23"/>
  <c r="F24" s="1"/>
  <c r="E25"/>
  <c r="E27" s="1"/>
  <c r="E39" s="1"/>
  <c r="D24"/>
  <c r="K8" i="3"/>
  <c r="G9" s="1"/>
  <c r="I9" s="1"/>
  <c r="J9" s="1"/>
  <c r="B39" i="2"/>
  <c r="C27"/>
  <c r="C39" s="1"/>
  <c r="F25" l="1"/>
  <c r="F26" s="1"/>
  <c r="D26"/>
  <c r="D27"/>
  <c r="D39" s="1"/>
  <c r="E26"/>
  <c r="K9" i="3"/>
  <c r="G10" s="1"/>
  <c r="I10" s="1"/>
  <c r="J10" s="1"/>
  <c r="I5" i="2"/>
  <c r="I4"/>
  <c r="F27" l="1"/>
  <c r="F39" s="1"/>
  <c r="K10" i="3"/>
  <c r="G11" s="1"/>
  <c r="I11" s="1"/>
  <c r="J11" s="1"/>
  <c r="B6" i="2"/>
  <c r="C6" s="1"/>
  <c r="D6" s="1"/>
  <c r="E6" s="1"/>
  <c r="F6" s="1"/>
  <c r="K11" i="3" l="1"/>
  <c r="G12" s="1"/>
  <c r="I12" s="1"/>
  <c r="J12" s="1"/>
  <c r="K12" l="1"/>
  <c r="G13" s="1"/>
  <c r="I13" s="1"/>
  <c r="J13" s="1"/>
  <c r="K13" l="1"/>
  <c r="G14" s="1"/>
  <c r="I14" s="1"/>
  <c r="J14" s="1"/>
  <c r="K14" l="1"/>
  <c r="G15" s="1"/>
  <c r="I15" s="1"/>
  <c r="J15" s="1"/>
  <c r="K15" l="1"/>
  <c r="G16" s="1"/>
  <c r="I16" s="1"/>
  <c r="J16" s="1"/>
  <c r="K16" l="1"/>
  <c r="G17" s="1"/>
  <c r="I17" l="1"/>
  <c r="J17" s="1"/>
  <c r="K17" l="1"/>
  <c r="G18" s="1"/>
  <c r="I18" l="1"/>
  <c r="K18" s="1"/>
  <c r="G19" s="1"/>
  <c r="I19" l="1"/>
  <c r="J19" s="1"/>
  <c r="B7"/>
  <c r="B41" i="2" s="1"/>
  <c r="B42" s="1"/>
  <c r="B44" s="1"/>
  <c r="B45" s="1"/>
  <c r="J18" i="3"/>
  <c r="C7" s="1"/>
  <c r="D7" s="1"/>
  <c r="K19" l="1"/>
  <c r="G20" s="1"/>
  <c r="I20" l="1"/>
  <c r="J20" s="1"/>
  <c r="K20" l="1"/>
  <c r="G21" s="1"/>
  <c r="I21" l="1"/>
  <c r="J21" s="1"/>
  <c r="K21" l="1"/>
  <c r="G22" s="1"/>
  <c r="I22" s="1"/>
  <c r="K22" l="1"/>
  <c r="G23" s="1"/>
  <c r="J22"/>
  <c r="I23" l="1"/>
  <c r="J23" s="1"/>
  <c r="K23" l="1"/>
  <c r="G24" s="1"/>
  <c r="I24" l="1"/>
  <c r="J24" s="1"/>
  <c r="K24" l="1"/>
  <c r="G25" s="1"/>
  <c r="I25" l="1"/>
  <c r="J25" s="1"/>
  <c r="K25" l="1"/>
  <c r="G26" s="1"/>
  <c r="I26" s="1"/>
  <c r="K26" l="1"/>
  <c r="G27" s="1"/>
  <c r="I27" s="1"/>
  <c r="J26"/>
  <c r="K27" l="1"/>
  <c r="G28" s="1"/>
  <c r="I28" s="1"/>
  <c r="J27"/>
  <c r="K28" l="1"/>
  <c r="G29" s="1"/>
  <c r="I29" s="1"/>
  <c r="J28"/>
  <c r="K29" l="1"/>
  <c r="G30" s="1"/>
  <c r="J29"/>
  <c r="I30" l="1"/>
  <c r="B8" l="1"/>
  <c r="C41" i="2" s="1"/>
  <c r="C42" s="1"/>
  <c r="C44" s="1"/>
  <c r="C45" s="1"/>
  <c r="J30" i="3"/>
  <c r="C8" s="1"/>
  <c r="D8" s="1"/>
  <c r="K30"/>
  <c r="G31" s="1"/>
  <c r="I31" l="1"/>
  <c r="J31" s="1"/>
  <c r="K31" l="1"/>
  <c r="G32" s="1"/>
  <c r="I32" l="1"/>
  <c r="J32" s="1"/>
  <c r="K32" l="1"/>
  <c r="G33" s="1"/>
  <c r="I33" l="1"/>
  <c r="J33" s="1"/>
  <c r="K33" l="1"/>
  <c r="G34" s="1"/>
  <c r="I34" s="1"/>
  <c r="K34" l="1"/>
  <c r="G35" s="1"/>
  <c r="I35" s="1"/>
  <c r="J34"/>
  <c r="K35" l="1"/>
  <c r="G36" s="1"/>
  <c r="I36" s="1"/>
  <c r="J35"/>
  <c r="K36" l="1"/>
  <c r="G37" s="1"/>
  <c r="I37" s="1"/>
  <c r="J36"/>
  <c r="K37" l="1"/>
  <c r="G38" s="1"/>
  <c r="I38" s="1"/>
  <c r="J37"/>
  <c r="K38" l="1"/>
  <c r="G39" s="1"/>
  <c r="I39" s="1"/>
  <c r="J38"/>
  <c r="K39" l="1"/>
  <c r="G40" s="1"/>
  <c r="I40" s="1"/>
  <c r="J39"/>
  <c r="K40" l="1"/>
  <c r="G41" s="1"/>
  <c r="I41" s="1"/>
  <c r="J40"/>
  <c r="K41" l="1"/>
  <c r="G42" s="1"/>
  <c r="J41"/>
  <c r="I42" l="1"/>
  <c r="B9" l="1"/>
  <c r="D41" i="2" s="1"/>
  <c r="D42" s="1"/>
  <c r="D44" s="1"/>
  <c r="D45" s="1"/>
  <c r="J42" i="3"/>
  <c r="C9" s="1"/>
  <c r="D9" s="1"/>
  <c r="K42"/>
  <c r="G43" s="1"/>
  <c r="I43" l="1"/>
  <c r="J43" s="1"/>
  <c r="K43" l="1"/>
  <c r="G44" s="1"/>
  <c r="I44" l="1"/>
  <c r="J44" s="1"/>
  <c r="K44" l="1"/>
  <c r="G45" s="1"/>
  <c r="I45" s="1"/>
  <c r="J45" s="1"/>
  <c r="K45" l="1"/>
  <c r="G46" s="1"/>
  <c r="I46" s="1"/>
  <c r="J46" s="1"/>
  <c r="K46" l="1"/>
  <c r="G47" s="1"/>
  <c r="I47" l="1"/>
  <c r="J47" s="1"/>
  <c r="K47" l="1"/>
  <c r="G48" s="1"/>
  <c r="I48" s="1"/>
  <c r="J48" s="1"/>
  <c r="K48" l="1"/>
  <c r="G49" s="1"/>
  <c r="I49" s="1"/>
  <c r="J49" s="1"/>
  <c r="K49" l="1"/>
  <c r="G50" s="1"/>
  <c r="I50" s="1"/>
  <c r="J50" s="1"/>
  <c r="K50" l="1"/>
  <c r="G51" s="1"/>
  <c r="I51" s="1"/>
  <c r="J51" s="1"/>
  <c r="K51" l="1"/>
  <c r="G52" s="1"/>
  <c r="I52" s="1"/>
  <c r="J52" s="1"/>
  <c r="K52" l="1"/>
  <c r="G53" s="1"/>
  <c r="I53" s="1"/>
  <c r="J53" s="1"/>
  <c r="K53" l="1"/>
  <c r="G54" s="1"/>
  <c r="I54" s="1"/>
  <c r="J54" s="1"/>
  <c r="C10" s="1"/>
  <c r="D10" s="1"/>
  <c r="B10" l="1"/>
  <c r="E41" i="2" s="1"/>
  <c r="E42" s="1"/>
  <c r="E44" s="1"/>
  <c r="E45" s="1"/>
  <c r="K54" i="3"/>
  <c r="G55" s="1"/>
  <c r="I55" s="1"/>
  <c r="J55" s="1"/>
  <c r="K55" l="1"/>
  <c r="G56" s="1"/>
  <c r="I56" l="1"/>
  <c r="J56" s="1"/>
  <c r="K56" l="1"/>
  <c r="G57" s="1"/>
  <c r="I57" s="1"/>
  <c r="K57" l="1"/>
  <c r="G58" s="1"/>
  <c r="J57"/>
  <c r="I58" l="1"/>
  <c r="J58" s="1"/>
  <c r="K58" l="1"/>
  <c r="G59" s="1"/>
  <c r="I59" l="1"/>
  <c r="J59" s="1"/>
  <c r="K59" l="1"/>
  <c r="G60" s="1"/>
  <c r="I60" s="1"/>
  <c r="K60" l="1"/>
  <c r="G61" s="1"/>
  <c r="I61" s="1"/>
  <c r="J60"/>
  <c r="K61" l="1"/>
  <c r="G62" s="1"/>
  <c r="I62" s="1"/>
  <c r="J61"/>
  <c r="K62" l="1"/>
  <c r="G63" s="1"/>
  <c r="I63" s="1"/>
  <c r="J62"/>
  <c r="K63" l="1"/>
  <c r="G64" s="1"/>
  <c r="I64" s="1"/>
  <c r="J63"/>
  <c r="K64" l="1"/>
  <c r="G65" s="1"/>
  <c r="I65" s="1"/>
  <c r="J64"/>
  <c r="K65" l="1"/>
  <c r="G66" s="1"/>
  <c r="J65"/>
  <c r="I66" l="1"/>
  <c r="B11" l="1"/>
  <c r="F41" i="2" s="1"/>
  <c r="F42" s="1"/>
  <c r="F44" s="1"/>
  <c r="F45" s="1"/>
  <c r="J66" i="3"/>
  <c r="C11" s="1"/>
  <c r="D11" s="1"/>
  <c r="K66"/>
  <c r="G67" s="1"/>
  <c r="I67" l="1"/>
  <c r="J67" l="1"/>
  <c r="K67"/>
  <c r="G68" s="1"/>
  <c r="I68" s="1"/>
  <c r="K68" l="1"/>
  <c r="G69" s="1"/>
  <c r="I69" s="1"/>
  <c r="J68"/>
  <c r="K69" l="1"/>
  <c r="G70" s="1"/>
  <c r="J69"/>
  <c r="I70" l="1"/>
  <c r="J70" s="1"/>
  <c r="K70" l="1"/>
  <c r="G71" s="1"/>
  <c r="I71" s="1"/>
  <c r="J71" s="1"/>
  <c r="K71" l="1"/>
  <c r="G72" s="1"/>
  <c r="I72" s="1"/>
  <c r="J72" s="1"/>
  <c r="K72" l="1"/>
  <c r="G73" s="1"/>
  <c r="I73" s="1"/>
  <c r="J73" s="1"/>
  <c r="K73" l="1"/>
  <c r="G74" s="1"/>
  <c r="I74" s="1"/>
  <c r="K74" l="1"/>
  <c r="G75" s="1"/>
  <c r="I75" s="1"/>
  <c r="J74"/>
  <c r="K75" l="1"/>
  <c r="G76" s="1"/>
  <c r="I76" s="1"/>
  <c r="J75"/>
  <c r="K76" l="1"/>
  <c r="G77" s="1"/>
  <c r="I77" s="1"/>
  <c r="J76"/>
  <c r="K77" l="1"/>
  <c r="G78" s="1"/>
  <c r="J77"/>
  <c r="I78" l="1"/>
  <c r="J78" l="1"/>
  <c r="C12" s="1"/>
  <c r="D12" s="1"/>
  <c r="B12"/>
  <c r="K78"/>
  <c r="G79" s="1"/>
  <c r="I79" l="1"/>
  <c r="K79" s="1"/>
  <c r="G80" s="1"/>
  <c r="I80" s="1"/>
  <c r="K80" l="1"/>
  <c r="G81" s="1"/>
  <c r="I81" s="1"/>
  <c r="J80"/>
  <c r="J79"/>
  <c r="K81" l="1"/>
  <c r="G82" s="1"/>
  <c r="I82" s="1"/>
  <c r="J81"/>
  <c r="K82" l="1"/>
  <c r="G83" s="1"/>
  <c r="I83" s="1"/>
  <c r="J82"/>
  <c r="K83" l="1"/>
  <c r="G84" s="1"/>
  <c r="I84" s="1"/>
  <c r="J83"/>
  <c r="K84" l="1"/>
  <c r="G85" s="1"/>
  <c r="I85" s="1"/>
  <c r="J84"/>
  <c r="K85" l="1"/>
  <c r="G86" s="1"/>
  <c r="I86" s="1"/>
  <c r="J85"/>
  <c r="K86" l="1"/>
  <c r="G87" s="1"/>
  <c r="I87" s="1"/>
  <c r="J86"/>
  <c r="K87" l="1"/>
  <c r="G88" s="1"/>
  <c r="I88" s="1"/>
  <c r="J87"/>
  <c r="K88" l="1"/>
  <c r="G89" s="1"/>
  <c r="I89" s="1"/>
  <c r="J88"/>
  <c r="K89" l="1"/>
  <c r="G90" s="1"/>
  <c r="J89"/>
  <c r="I90" l="1"/>
  <c r="K90" s="1"/>
  <c r="G91" s="1"/>
  <c r="I91" l="1"/>
  <c r="J90"/>
  <c r="C13" s="1"/>
  <c r="D13" s="1"/>
  <c r="B13"/>
  <c r="J91" l="1"/>
  <c r="K91"/>
  <c r="G92" s="1"/>
  <c r="I92" s="1"/>
  <c r="K92" l="1"/>
  <c r="G93" s="1"/>
  <c r="I93" s="1"/>
  <c r="J92"/>
  <c r="K93" l="1"/>
  <c r="G94" s="1"/>
  <c r="J93"/>
  <c r="I94" l="1"/>
  <c r="J94" s="1"/>
  <c r="K94" l="1"/>
  <c r="G95" s="1"/>
  <c r="I95" s="1"/>
  <c r="K95" l="1"/>
  <c r="G96" s="1"/>
  <c r="I96" s="1"/>
  <c r="J95"/>
  <c r="K96" l="1"/>
  <c r="G97" s="1"/>
  <c r="I97" s="1"/>
  <c r="J96"/>
  <c r="K97" l="1"/>
  <c r="G98" s="1"/>
  <c r="I98" s="1"/>
  <c r="J97"/>
  <c r="K98" l="1"/>
  <c r="G99" s="1"/>
  <c r="I99" s="1"/>
  <c r="J98"/>
  <c r="K99" l="1"/>
  <c r="G100" s="1"/>
  <c r="I100" s="1"/>
  <c r="J99"/>
  <c r="K100" l="1"/>
  <c r="G101" s="1"/>
  <c r="I101" s="1"/>
  <c r="J100"/>
  <c r="K101" l="1"/>
  <c r="G102" s="1"/>
  <c r="J101"/>
  <c r="I102" l="1"/>
  <c r="J102" l="1"/>
  <c r="C14" s="1"/>
  <c r="D14" s="1"/>
  <c r="B14"/>
  <c r="K102"/>
  <c r="G103" s="1"/>
  <c r="I103" l="1"/>
  <c r="K103" s="1"/>
  <c r="G104" s="1"/>
  <c r="I104" s="1"/>
  <c r="K104" l="1"/>
  <c r="G105" s="1"/>
  <c r="I105" s="1"/>
  <c r="J104"/>
  <c r="J103"/>
  <c r="K105" l="1"/>
  <c r="G106" s="1"/>
  <c r="I106" s="1"/>
  <c r="J105"/>
  <c r="K106" l="1"/>
  <c r="G107" s="1"/>
  <c r="I107" s="1"/>
  <c r="J106"/>
  <c r="K107" l="1"/>
  <c r="G108" s="1"/>
  <c r="I108" s="1"/>
  <c r="J107"/>
  <c r="K108" l="1"/>
  <c r="G109" s="1"/>
  <c r="I109" s="1"/>
  <c r="J108"/>
  <c r="K109" l="1"/>
  <c r="G110" s="1"/>
  <c r="I110" s="1"/>
  <c r="J109"/>
  <c r="K110" l="1"/>
  <c r="G111" s="1"/>
  <c r="I111" s="1"/>
  <c r="J110"/>
  <c r="K111" l="1"/>
  <c r="G112" s="1"/>
  <c r="I112" s="1"/>
  <c r="J111"/>
  <c r="K112" l="1"/>
  <c r="G113" s="1"/>
  <c r="I113" s="1"/>
  <c r="J112"/>
  <c r="K113" l="1"/>
  <c r="G114" s="1"/>
  <c r="J113"/>
  <c r="I114" l="1"/>
  <c r="K114" s="1"/>
  <c r="G115" s="1"/>
  <c r="I115" l="1"/>
  <c r="J114"/>
  <c r="C15" s="1"/>
  <c r="D15" s="1"/>
  <c r="B15"/>
  <c r="J115" l="1"/>
  <c r="K115"/>
  <c r="G116" s="1"/>
  <c r="I116" l="1"/>
  <c r="K116" s="1"/>
  <c r="G117" s="1"/>
  <c r="I117" s="1"/>
  <c r="K117" l="1"/>
  <c r="G118" s="1"/>
  <c r="I118" s="1"/>
  <c r="J117"/>
  <c r="J116"/>
  <c r="K118" l="1"/>
  <c r="G119" s="1"/>
  <c r="J118"/>
  <c r="I119" l="1"/>
  <c r="K119" s="1"/>
  <c r="G120" s="1"/>
  <c r="J119" l="1"/>
  <c r="I120"/>
  <c r="J120" s="1"/>
  <c r="K120" l="1"/>
  <c r="G121" s="1"/>
  <c r="I121" s="1"/>
  <c r="K121" l="1"/>
  <c r="G122" s="1"/>
  <c r="I122" s="1"/>
  <c r="J121"/>
  <c r="K122" l="1"/>
  <c r="G123" s="1"/>
  <c r="I123" s="1"/>
  <c r="J122"/>
  <c r="K123" l="1"/>
  <c r="G124" s="1"/>
  <c r="I124" s="1"/>
  <c r="J123"/>
  <c r="K124" l="1"/>
  <c r="G125" s="1"/>
  <c r="I125" s="1"/>
  <c r="J124"/>
  <c r="K125" l="1"/>
  <c r="G126" s="1"/>
  <c r="J125"/>
  <c r="I126" l="1"/>
  <c r="K126" s="1"/>
  <c r="G127" s="1"/>
  <c r="I127" l="1"/>
  <c r="K127" s="1"/>
  <c r="G128" s="1"/>
  <c r="J126"/>
  <c r="C16" s="1"/>
  <c r="D16" s="1"/>
  <c r="B16"/>
  <c r="I128" l="1"/>
  <c r="J128" s="1"/>
  <c r="J127"/>
  <c r="K128" l="1"/>
  <c r="G129" s="1"/>
  <c r="I129" s="1"/>
  <c r="K129" l="1"/>
  <c r="G130" s="1"/>
  <c r="I130" s="1"/>
  <c r="J129"/>
  <c r="K130" l="1"/>
  <c r="G131" s="1"/>
  <c r="I131" s="1"/>
  <c r="J130"/>
  <c r="K131" l="1"/>
  <c r="G132" s="1"/>
  <c r="I132" s="1"/>
  <c r="J131"/>
  <c r="K132" l="1"/>
  <c r="G133" s="1"/>
  <c r="I133" s="1"/>
  <c r="J132"/>
  <c r="K133" l="1"/>
  <c r="G134" s="1"/>
  <c r="I134" s="1"/>
  <c r="J133"/>
  <c r="K134" l="1"/>
  <c r="G135" s="1"/>
  <c r="I135" s="1"/>
  <c r="J134"/>
  <c r="K135" l="1"/>
  <c r="G136" s="1"/>
  <c r="I136" s="1"/>
  <c r="J135"/>
  <c r="K136" l="1"/>
  <c r="G137" s="1"/>
  <c r="I137" s="1"/>
  <c r="J136"/>
  <c r="K137" l="1"/>
  <c r="G138" s="1"/>
  <c r="J137"/>
  <c r="I138" l="1"/>
  <c r="K138" s="1"/>
  <c r="G139" s="1"/>
  <c r="I139" l="1"/>
  <c r="J138"/>
  <c r="C17" s="1"/>
  <c r="D17" s="1"/>
  <c r="B17"/>
  <c r="J139" l="1"/>
  <c r="K139"/>
  <c r="G140" s="1"/>
  <c r="I140" l="1"/>
  <c r="J140" l="1"/>
  <c r="K140"/>
  <c r="G141" s="1"/>
  <c r="I141" s="1"/>
  <c r="K141" l="1"/>
  <c r="G142" s="1"/>
  <c r="I142" s="1"/>
  <c r="J141"/>
  <c r="K142" l="1"/>
  <c r="G143" s="1"/>
  <c r="J142"/>
  <c r="I143" l="1"/>
  <c r="J143" l="1"/>
  <c r="K143"/>
  <c r="G144" s="1"/>
  <c r="I144" l="1"/>
  <c r="J144" s="1"/>
  <c r="K144" l="1"/>
  <c r="G145" s="1"/>
  <c r="I145" s="1"/>
  <c r="K145" l="1"/>
  <c r="G146" s="1"/>
  <c r="I146" s="1"/>
  <c r="J145"/>
  <c r="K146" l="1"/>
  <c r="G147" s="1"/>
  <c r="I147" s="1"/>
  <c r="J146"/>
  <c r="K147" l="1"/>
  <c r="G148" s="1"/>
  <c r="I148" s="1"/>
  <c r="J147"/>
  <c r="K148" l="1"/>
  <c r="G149" s="1"/>
  <c r="I149" s="1"/>
  <c r="J148"/>
  <c r="K149" l="1"/>
  <c r="G150" s="1"/>
  <c r="J149"/>
  <c r="I150" l="1"/>
  <c r="J150" l="1"/>
  <c r="C18" s="1"/>
  <c r="D18" s="1"/>
  <c r="B18"/>
  <c r="K150"/>
  <c r="G151" s="1"/>
  <c r="I151" l="1"/>
  <c r="J151" l="1"/>
  <c r="K151"/>
  <c r="G152" s="1"/>
  <c r="I152" l="1"/>
  <c r="J152" l="1"/>
  <c r="K152"/>
  <c r="G153" s="1"/>
  <c r="I153" l="1"/>
  <c r="J153" l="1"/>
  <c r="K153"/>
  <c r="G154" s="1"/>
  <c r="I154" l="1"/>
  <c r="J154" l="1"/>
  <c r="K154"/>
  <c r="G155" s="1"/>
  <c r="I155" l="1"/>
  <c r="J155" l="1"/>
  <c r="K155"/>
  <c r="G156" s="1"/>
  <c r="I156" s="1"/>
  <c r="K156" l="1"/>
  <c r="G157" s="1"/>
  <c r="I157" s="1"/>
  <c r="J156"/>
  <c r="K157" l="1"/>
  <c r="G158" s="1"/>
  <c r="I158" s="1"/>
  <c r="J157"/>
  <c r="K158" l="1"/>
  <c r="G159" s="1"/>
  <c r="I159" s="1"/>
  <c r="J158"/>
  <c r="K159" l="1"/>
  <c r="G160" s="1"/>
  <c r="I160" s="1"/>
  <c r="J159"/>
  <c r="K160" l="1"/>
  <c r="G161" s="1"/>
  <c r="I161" s="1"/>
  <c r="J160"/>
  <c r="K161" l="1"/>
  <c r="G162" s="1"/>
  <c r="J161"/>
  <c r="I162" l="1"/>
  <c r="K162" s="1"/>
  <c r="G163" s="1"/>
  <c r="I163" l="1"/>
  <c r="J162"/>
  <c r="C19" s="1"/>
  <c r="D19" s="1"/>
  <c r="B19"/>
  <c r="J163" l="1"/>
  <c r="K163"/>
  <c r="G164" s="1"/>
  <c r="I164" l="1"/>
  <c r="J164" l="1"/>
  <c r="K164"/>
  <c r="G165" s="1"/>
  <c r="I165" l="1"/>
  <c r="J165" l="1"/>
  <c r="K165"/>
  <c r="G166" s="1"/>
  <c r="I166" l="1"/>
  <c r="J166" l="1"/>
  <c r="K166"/>
  <c r="G167" s="1"/>
  <c r="I167" l="1"/>
  <c r="J167" l="1"/>
  <c r="K167"/>
  <c r="G168" s="1"/>
  <c r="I168" s="1"/>
  <c r="K168" l="1"/>
  <c r="G169" s="1"/>
  <c r="I169" s="1"/>
  <c r="J168"/>
  <c r="K169" l="1"/>
  <c r="G170" s="1"/>
  <c r="I170" s="1"/>
  <c r="J169"/>
  <c r="K170" l="1"/>
  <c r="G171" s="1"/>
  <c r="I171" s="1"/>
  <c r="J170"/>
  <c r="K171" l="1"/>
  <c r="G172" s="1"/>
  <c r="I172" s="1"/>
  <c r="J171"/>
  <c r="K172" l="1"/>
  <c r="G173" s="1"/>
  <c r="I173" s="1"/>
  <c r="J172"/>
  <c r="K173" l="1"/>
  <c r="G174" s="1"/>
  <c r="J173"/>
  <c r="I174" l="1"/>
  <c r="J174" l="1"/>
  <c r="C20" s="1"/>
  <c r="D20" s="1"/>
  <c r="B20"/>
  <c r="K174"/>
  <c r="G175" s="1"/>
  <c r="I175" l="1"/>
  <c r="J175" l="1"/>
  <c r="K175"/>
  <c r="G176" s="1"/>
  <c r="I176" s="1"/>
  <c r="K176" l="1"/>
  <c r="G177" s="1"/>
  <c r="I177" s="1"/>
  <c r="J176"/>
  <c r="K177" l="1"/>
  <c r="G178" s="1"/>
  <c r="J177"/>
  <c r="I178" l="1"/>
  <c r="K178" s="1"/>
  <c r="G179" s="1"/>
  <c r="I179" l="1"/>
  <c r="J179" s="1"/>
  <c r="J178"/>
  <c r="K179" l="1"/>
  <c r="G180" s="1"/>
  <c r="I180" l="1"/>
  <c r="J180" s="1"/>
  <c r="K180" l="1"/>
  <c r="G181" s="1"/>
  <c r="I181" s="1"/>
  <c r="K181" l="1"/>
  <c r="G182" s="1"/>
  <c r="I182" s="1"/>
  <c r="J181"/>
  <c r="K182" l="1"/>
  <c r="G183" s="1"/>
  <c r="I183" s="1"/>
  <c r="J182"/>
  <c r="K183" l="1"/>
  <c r="G184" s="1"/>
  <c r="I184" s="1"/>
  <c r="J183"/>
  <c r="K184" l="1"/>
  <c r="G185" s="1"/>
  <c r="I185" s="1"/>
  <c r="J184"/>
  <c r="K185" l="1"/>
  <c r="G186" s="1"/>
  <c r="J185"/>
  <c r="I186" l="1"/>
  <c r="K186" s="1"/>
  <c r="G187" s="1"/>
  <c r="I187" l="1"/>
  <c r="J186"/>
  <c r="C21" s="1"/>
  <c r="D21" s="1"/>
  <c r="B21"/>
  <c r="J187" l="1"/>
  <c r="K187"/>
  <c r="G188" s="1"/>
  <c r="I188" l="1"/>
  <c r="K188" s="1"/>
  <c r="G189" s="1"/>
  <c r="J188" l="1"/>
  <c r="I189"/>
  <c r="J189" s="1"/>
  <c r="K189" l="1"/>
  <c r="G190" s="1"/>
  <c r="I190" l="1"/>
  <c r="J190" l="1"/>
  <c r="K190"/>
  <c r="G191" s="1"/>
  <c r="I191" l="1"/>
  <c r="J191" l="1"/>
  <c r="K191"/>
  <c r="G192" s="1"/>
  <c r="I192" s="1"/>
  <c r="K192" l="1"/>
  <c r="G193" s="1"/>
  <c r="I193" s="1"/>
  <c r="J192"/>
  <c r="K193" l="1"/>
  <c r="G194" s="1"/>
  <c r="I194" s="1"/>
  <c r="J193"/>
  <c r="K194" l="1"/>
  <c r="G195" s="1"/>
  <c r="I195" s="1"/>
  <c r="J194"/>
  <c r="K195" l="1"/>
  <c r="G196" s="1"/>
  <c r="I196" s="1"/>
  <c r="J195"/>
  <c r="K196" l="1"/>
  <c r="G197" s="1"/>
  <c r="I197" s="1"/>
  <c r="J196"/>
  <c r="K197" l="1"/>
  <c r="G198" s="1"/>
  <c r="J197"/>
  <c r="I198" l="1"/>
  <c r="J198" l="1"/>
  <c r="C22" s="1"/>
  <c r="D22" s="1"/>
  <c r="B22"/>
  <c r="K198"/>
  <c r="G199" s="1"/>
  <c r="I199" l="1"/>
  <c r="K199" s="1"/>
  <c r="G200" s="1"/>
  <c r="I200" s="1"/>
  <c r="J199" l="1"/>
  <c r="K200"/>
  <c r="G201" s="1"/>
  <c r="I201" s="1"/>
  <c r="J200"/>
  <c r="K201" l="1"/>
  <c r="G202" s="1"/>
  <c r="I202" s="1"/>
  <c r="J201"/>
  <c r="K202" l="1"/>
  <c r="G203" s="1"/>
  <c r="I203" s="1"/>
  <c r="J202"/>
  <c r="K203" l="1"/>
  <c r="G204" s="1"/>
  <c r="I204" s="1"/>
  <c r="J203"/>
  <c r="K204" l="1"/>
  <c r="G205" s="1"/>
  <c r="I205" s="1"/>
  <c r="J204"/>
  <c r="K205" l="1"/>
  <c r="G206" s="1"/>
  <c r="I206" s="1"/>
  <c r="J205"/>
  <c r="K206" l="1"/>
  <c r="G207" s="1"/>
  <c r="I207" s="1"/>
  <c r="J206"/>
  <c r="K207" l="1"/>
  <c r="G208" s="1"/>
  <c r="I208" s="1"/>
  <c r="J207"/>
  <c r="K208" l="1"/>
  <c r="G209" s="1"/>
  <c r="I209" s="1"/>
  <c r="J208"/>
  <c r="K209" l="1"/>
  <c r="G210" s="1"/>
  <c r="J209"/>
  <c r="I210" l="1"/>
  <c r="K210" s="1"/>
  <c r="G211" s="1"/>
  <c r="I211" l="1"/>
  <c r="J210"/>
  <c r="C23" s="1"/>
  <c r="D23" s="1"/>
  <c r="B23"/>
  <c r="J211" l="1"/>
  <c r="K211"/>
  <c r="G212" s="1"/>
  <c r="I212" l="1"/>
  <c r="K212" s="1"/>
  <c r="G213" s="1"/>
  <c r="I213" s="1"/>
  <c r="J212" l="1"/>
  <c r="K213"/>
  <c r="G214" s="1"/>
  <c r="I214" s="1"/>
  <c r="J213"/>
  <c r="K214" l="1"/>
  <c r="G215" s="1"/>
  <c r="I215" s="1"/>
  <c r="J214"/>
  <c r="K215" l="1"/>
  <c r="G216" s="1"/>
  <c r="J215"/>
  <c r="I216" l="1"/>
  <c r="J216" l="1"/>
  <c r="K216"/>
  <c r="G217" s="1"/>
  <c r="I217" s="1"/>
  <c r="K217" l="1"/>
  <c r="G218" s="1"/>
  <c r="I218" s="1"/>
  <c r="J217"/>
  <c r="K218" l="1"/>
  <c r="G219" s="1"/>
  <c r="I219" s="1"/>
  <c r="J218"/>
  <c r="K219" l="1"/>
  <c r="G220" s="1"/>
  <c r="I220" s="1"/>
  <c r="J219"/>
  <c r="K220" l="1"/>
  <c r="G221" s="1"/>
  <c r="I221" s="1"/>
  <c r="J220"/>
  <c r="K221" l="1"/>
  <c r="G222" s="1"/>
  <c r="J221"/>
  <c r="I222" l="1"/>
  <c r="J222" l="1"/>
  <c r="C24" s="1"/>
  <c r="D24" s="1"/>
  <c r="B24"/>
  <c r="K222"/>
  <c r="G223" s="1"/>
  <c r="I223" l="1"/>
  <c r="K223" s="1"/>
  <c r="G224" s="1"/>
  <c r="I224" s="1"/>
  <c r="J223" l="1"/>
  <c r="K224"/>
  <c r="G225" s="1"/>
  <c r="I225" s="1"/>
  <c r="J224"/>
  <c r="K225" l="1"/>
  <c r="G226" s="1"/>
  <c r="J225"/>
  <c r="I226" l="1"/>
  <c r="J226" l="1"/>
  <c r="K226"/>
  <c r="G227" s="1"/>
  <c r="I227" s="1"/>
  <c r="K227" l="1"/>
  <c r="G228" s="1"/>
  <c r="I228" s="1"/>
  <c r="J227"/>
  <c r="K228" l="1"/>
  <c r="G229" s="1"/>
  <c r="J228"/>
  <c r="I229" l="1"/>
  <c r="J229" s="1"/>
  <c r="K229" l="1"/>
  <c r="G230" s="1"/>
  <c r="I230" s="1"/>
  <c r="K230" l="1"/>
  <c r="G231" s="1"/>
  <c r="I231" s="1"/>
  <c r="J230"/>
  <c r="K231" l="1"/>
  <c r="G232" s="1"/>
  <c r="I232" s="1"/>
  <c r="J231"/>
  <c r="K232" l="1"/>
  <c r="G233" s="1"/>
  <c r="I233" s="1"/>
  <c r="J232"/>
  <c r="K233" l="1"/>
  <c r="G234" s="1"/>
  <c r="J233"/>
  <c r="I234" l="1"/>
  <c r="K234" s="1"/>
  <c r="G235" s="1"/>
  <c r="I235" l="1"/>
  <c r="J234"/>
  <c r="C25" s="1"/>
  <c r="D25" s="1"/>
  <c r="B25"/>
  <c r="J235" l="1"/>
  <c r="K235"/>
  <c r="G236" s="1"/>
  <c r="I236" l="1"/>
  <c r="K236" s="1"/>
  <c r="G237" s="1"/>
  <c r="J236" l="1"/>
  <c r="I237"/>
  <c r="J237" s="1"/>
  <c r="K237" l="1"/>
  <c r="G238" s="1"/>
  <c r="I238" s="1"/>
  <c r="K238" l="1"/>
  <c r="G239" s="1"/>
  <c r="I239" s="1"/>
  <c r="J238"/>
  <c r="K239" l="1"/>
  <c r="G240" s="1"/>
  <c r="J239"/>
  <c r="I240" l="1"/>
  <c r="K240" s="1"/>
  <c r="G241" s="1"/>
  <c r="I241" s="1"/>
  <c r="K241" l="1"/>
  <c r="G242" s="1"/>
  <c r="I242" s="1"/>
  <c r="J241"/>
  <c r="J240"/>
  <c r="K242" l="1"/>
  <c r="G243" s="1"/>
  <c r="I243" s="1"/>
  <c r="J242"/>
  <c r="K243" l="1"/>
  <c r="G244" s="1"/>
  <c r="I244" s="1"/>
  <c r="J243"/>
  <c r="K244" l="1"/>
  <c r="G245" s="1"/>
  <c r="I245" s="1"/>
  <c r="J244"/>
  <c r="K245" l="1"/>
  <c r="G246" s="1"/>
  <c r="J245"/>
  <c r="I246" l="1"/>
  <c r="J246" l="1"/>
  <c r="C26" s="1"/>
  <c r="B26"/>
  <c r="B28" s="1"/>
  <c r="K246"/>
  <c r="C28" l="1"/>
  <c r="D26"/>
</calcChain>
</file>

<file path=xl/sharedStrings.xml><?xml version="1.0" encoding="utf-8"?>
<sst xmlns="http://schemas.openxmlformats.org/spreadsheetml/2006/main" count="115" uniqueCount="103">
  <si>
    <t>Purchase Price</t>
  </si>
  <si>
    <t>Amount Financed</t>
  </si>
  <si>
    <t>List Price</t>
  </si>
  <si>
    <t>Address</t>
  </si>
  <si>
    <t>Down Payment %</t>
  </si>
  <si>
    <t>Term</t>
  </si>
  <si>
    <t>Total Gross Income</t>
  </si>
  <si>
    <t>Term in Years</t>
  </si>
  <si>
    <t>Management Fee %</t>
  </si>
  <si>
    <t>Vacancy Loss %</t>
  </si>
  <si>
    <t>Taxes</t>
  </si>
  <si>
    <t>Insurance</t>
  </si>
  <si>
    <t>Advertising</t>
  </si>
  <si>
    <t>Property Type</t>
  </si>
  <si>
    <t>Single Family Home</t>
  </si>
  <si>
    <t>Multi Family Home</t>
  </si>
  <si>
    <t>Apartment Complex</t>
  </si>
  <si>
    <t xml:space="preserve">Down Payment </t>
  </si>
  <si>
    <t>Vacancy %</t>
  </si>
  <si>
    <t>Other Income</t>
  </si>
  <si>
    <t>Property Taxes</t>
  </si>
  <si>
    <t>INCOME</t>
  </si>
  <si>
    <t>Gross Scheduled Rent Income</t>
  </si>
  <si>
    <t>Less Vacancy &amp; Colleciton Loss</t>
  </si>
  <si>
    <t>ADJUSTED GROSS OPERATING INCOME</t>
  </si>
  <si>
    <t>FIXED EXPENSES</t>
  </si>
  <si>
    <t>TOTAL FIXED EXPENSES</t>
  </si>
  <si>
    <t>VARIABLE EXPENSES</t>
  </si>
  <si>
    <t>Fixed Expense Ratio</t>
  </si>
  <si>
    <t xml:space="preserve">Advertising </t>
  </si>
  <si>
    <t>Repairs &amp; Maintenance</t>
  </si>
  <si>
    <t>Management</t>
  </si>
  <si>
    <t>Property Management</t>
  </si>
  <si>
    <t>TOTAL VARIABLE EXPENSES</t>
  </si>
  <si>
    <t>Variable Expense Ratio</t>
  </si>
  <si>
    <t>TOTAL EXPENSES</t>
  </si>
  <si>
    <t>Total Expense Ratio</t>
  </si>
  <si>
    <t>Net Operating Income</t>
  </si>
  <si>
    <t>Gross Annual Income</t>
  </si>
  <si>
    <t>Gross Monthly Rent Income</t>
  </si>
  <si>
    <t>Gross Monthly Other Income</t>
  </si>
  <si>
    <t>Rent</t>
  </si>
  <si>
    <t>Other</t>
  </si>
  <si>
    <t>Repairs &amp; Maint</t>
  </si>
  <si>
    <t>123 Fake Street, Fakeville, FK 12345</t>
  </si>
  <si>
    <t>MORTGAGE DEBT</t>
  </si>
  <si>
    <t>Down Payment</t>
  </si>
  <si>
    <t>Market Value</t>
  </si>
  <si>
    <t>Interest Rate</t>
  </si>
  <si>
    <t>Numbr of Monthly Payments</t>
  </si>
  <si>
    <t>ANNUAL DEBT SERVICE</t>
  </si>
  <si>
    <t>Estimated Monthly Mortgage Payment</t>
  </si>
  <si>
    <t>Debt Coverage Ratio (DCR)</t>
  </si>
  <si>
    <t>Loan-to-Value Rate (LTV)</t>
  </si>
  <si>
    <t>Break Even Ratio (BER)</t>
  </si>
  <si>
    <t>Return on Investment (ROI) Year 1 ONLY</t>
  </si>
  <si>
    <t>Capitalization Rate (CAP)</t>
  </si>
  <si>
    <t>CASH FLOW BEFORE TAXES (CFBT)</t>
  </si>
  <si>
    <t>Less Depreciation Expense</t>
  </si>
  <si>
    <t>Less Interest Expense</t>
  </si>
  <si>
    <t>TAXABLE INCOME</t>
  </si>
  <si>
    <t>Taxes Owed</t>
  </si>
  <si>
    <t>CASH FLOW AFTER TAXES (CFAT)</t>
  </si>
  <si>
    <t>Principal</t>
  </si>
  <si>
    <t>Loan Term</t>
  </si>
  <si>
    <t>Monthly Payment</t>
  </si>
  <si>
    <t>Payment Number</t>
  </si>
  <si>
    <t>Starting Balance</t>
  </si>
  <si>
    <t>Monthly Interest</t>
  </si>
  <si>
    <t>Payment</t>
  </si>
  <si>
    <t>Ending Balance</t>
  </si>
  <si>
    <t>Year</t>
  </si>
  <si>
    <t>Interest</t>
  </si>
  <si>
    <t>Principle</t>
  </si>
  <si>
    <t>Balance</t>
  </si>
  <si>
    <t>Monthly Principle</t>
  </si>
  <si>
    <t>Totals:</t>
  </si>
  <si>
    <t>240</t>
  </si>
  <si>
    <t>&lt;= 80%</t>
  </si>
  <si>
    <t>&lt;= 0.80</t>
  </si>
  <si>
    <t>&gt;= 20%</t>
  </si>
  <si>
    <t>&gt;= 8%</t>
  </si>
  <si>
    <t>&gt;= 1.5</t>
  </si>
  <si>
    <t>&gt;= 81%</t>
  </si>
  <si>
    <t>&gt; 90%</t>
  </si>
  <si>
    <t>&gt;= 1.2</t>
  </si>
  <si>
    <t>&lt; 1.2</t>
  </si>
  <si>
    <t>&gt;= 0.81</t>
  </si>
  <si>
    <t>&gt; 0.85</t>
  </si>
  <si>
    <t>&gt;= 15%</t>
  </si>
  <si>
    <t>&lt; 15%</t>
  </si>
  <si>
    <t>&gt;= 7%</t>
  </si>
  <si>
    <t>&lt; 7%</t>
  </si>
  <si>
    <t>Tax Percentage Owed (25% Federal/ 7% SC)</t>
  </si>
  <si>
    <t>INCOME INFORMATION</t>
  </si>
  <si>
    <t>PROPERTY INFORMATION</t>
  </si>
  <si>
    <t>OPERATING EXPENSES</t>
  </si>
  <si>
    <t>MORTGAGE INFORMATION</t>
  </si>
  <si>
    <t>Annual Rent Increase %</t>
  </si>
  <si>
    <t>Annual Rental Increase</t>
  </si>
  <si>
    <t>Total # of PMT's</t>
  </si>
  <si>
    <t>Total Annual Income</t>
  </si>
  <si>
    <t>Total</t>
  </si>
</sst>
</file>

<file path=xl/styles.xml><?xml version="1.0" encoding="utf-8"?>
<styleSheet xmlns="http://schemas.openxmlformats.org/spreadsheetml/2006/main">
  <numFmts count="7">
    <numFmt numFmtId="8" formatCode="&quot;$&quot;#,##0.00_);[Red]\(&quot;$&quot;#,##0.00\)"/>
    <numFmt numFmtId="164" formatCode="&quot;$&quot;#,##0"/>
    <numFmt numFmtId="165" formatCode="yyyy"/>
    <numFmt numFmtId="166" formatCode="0.0%"/>
    <numFmt numFmtId="167" formatCode="&quot;$&quot;#,##0.00"/>
    <numFmt numFmtId="168" formatCode="mm/dd/yy"/>
    <numFmt numFmtId="169" formatCode="0_);[Red]\(0\)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>
      <alignment horizontal="left" vertical="top" indent="1"/>
      <protection locked="0"/>
    </xf>
    <xf numFmtId="38" fontId="5" fillId="0" borderId="0" applyFont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9" fontId="5" fillId="0" borderId="0" applyFont="0" applyFill="0" applyBorder="0" applyAlignment="0" applyProtection="0"/>
  </cellStyleXfs>
  <cellXfs count="104">
    <xf numFmtId="0" fontId="0" fillId="0" borderId="0" xfId="0"/>
    <xf numFmtId="9" fontId="0" fillId="0" borderId="0" xfId="0" applyNumberFormat="1"/>
    <xf numFmtId="0" fontId="0" fillId="0" borderId="2" xfId="0" applyBorder="1"/>
    <xf numFmtId="49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9" fontId="0" fillId="2" borderId="2" xfId="0" applyNumberFormat="1" applyFill="1" applyBorder="1" applyAlignment="1">
      <alignment horizontal="center"/>
    </xf>
    <xf numFmtId="0" fontId="0" fillId="0" borderId="0" xfId="0" applyBorder="1"/>
    <xf numFmtId="165" fontId="0" fillId="0" borderId="2" xfId="0" applyNumberForma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4" xfId="0" applyBorder="1"/>
    <xf numFmtId="165" fontId="0" fillId="0" borderId="6" xfId="0" applyNumberFormat="1" applyFill="1" applyBorder="1" applyAlignment="1">
      <alignment horizontal="center"/>
    </xf>
    <xf numFmtId="0" fontId="3" fillId="0" borderId="0" xfId="0" applyFont="1" applyBorder="1" applyAlignment="1">
      <alignment horizontal="left" indent="3"/>
    </xf>
    <xf numFmtId="0" fontId="2" fillId="0" borderId="0" xfId="0" applyFont="1"/>
    <xf numFmtId="0" fontId="1" fillId="0" borderId="0" xfId="0" applyFont="1" applyAlignment="1">
      <alignment horizontal="left" indent="3"/>
    </xf>
    <xf numFmtId="0" fontId="3" fillId="0" borderId="0" xfId="0" applyFont="1" applyAlignment="1">
      <alignment horizontal="left" indent="3"/>
    </xf>
    <xf numFmtId="0" fontId="0" fillId="0" borderId="8" xfId="0" applyBorder="1"/>
    <xf numFmtId="0" fontId="0" fillId="0" borderId="2" xfId="0" applyFill="1" applyBorder="1"/>
    <xf numFmtId="164" fontId="0" fillId="0" borderId="6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5" fontId="0" fillId="0" borderId="2" xfId="0" applyNumberFormat="1" applyBorder="1"/>
    <xf numFmtId="0" fontId="0" fillId="0" borderId="7" xfId="0" applyBorder="1"/>
    <xf numFmtId="164" fontId="0" fillId="0" borderId="7" xfId="0" applyNumberFormat="1" applyBorder="1"/>
    <xf numFmtId="164" fontId="0" fillId="0" borderId="3" xfId="0" applyNumberFormat="1" applyBorder="1"/>
    <xf numFmtId="2" fontId="0" fillId="0" borderId="4" xfId="0" applyNumberFormat="1" applyBorder="1"/>
    <xf numFmtId="2" fontId="0" fillId="0" borderId="6" xfId="0" applyNumberFormat="1" applyBorder="1"/>
    <xf numFmtId="164" fontId="0" fillId="0" borderId="2" xfId="0" applyNumberFormat="1" applyBorder="1"/>
    <xf numFmtId="2" fontId="0" fillId="0" borderId="7" xfId="0" applyNumberFormat="1" applyBorder="1"/>
    <xf numFmtId="2" fontId="0" fillId="0" borderId="2" xfId="0" applyNumberFormat="1" applyBorder="1"/>
    <xf numFmtId="167" fontId="0" fillId="0" borderId="0" xfId="0" applyNumberFormat="1"/>
    <xf numFmtId="8" fontId="0" fillId="0" borderId="0" xfId="0" applyNumberFormat="1"/>
    <xf numFmtId="164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8" fontId="0" fillId="0" borderId="2" xfId="0" applyNumberFormat="1" applyFill="1" applyBorder="1" applyAlignment="1">
      <alignment horizontal="center" vertical="center"/>
    </xf>
    <xf numFmtId="167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2" xfId="1" applyFont="1" applyFill="1" applyBorder="1" applyAlignment="1">
      <alignment horizontal="left" vertical="top"/>
      <protection locked="0"/>
    </xf>
    <xf numFmtId="9" fontId="6" fillId="3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/>
    </xf>
    <xf numFmtId="4" fontId="6" fillId="3" borderId="2" xfId="0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0" xfId="0" applyBorder="1"/>
    <xf numFmtId="164" fontId="0" fillId="0" borderId="1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9" fontId="0" fillId="0" borderId="1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9" fontId="0" fillId="0" borderId="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0" xfId="0" applyFill="1" applyBorder="1"/>
    <xf numFmtId="0" fontId="6" fillId="3" borderId="0" xfId="0" applyFont="1" applyFill="1"/>
    <xf numFmtId="10" fontId="0" fillId="0" borderId="0" xfId="0" applyNumberFormat="1"/>
    <xf numFmtId="0" fontId="1" fillId="3" borderId="1" xfId="0" applyFont="1" applyFill="1" applyBorder="1" applyAlignment="1"/>
    <xf numFmtId="0" fontId="1" fillId="3" borderId="5" xfId="0" applyFont="1" applyFill="1" applyBorder="1" applyAlignment="1"/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/>
    <xf numFmtId="49" fontId="0" fillId="0" borderId="2" xfId="0" applyNumberFormat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9" fontId="8" fillId="3" borderId="16" xfId="0" applyNumberFormat="1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/>
    </xf>
  </cellXfs>
  <cellStyles count="6">
    <cellStyle name="Date" xfId="3"/>
    <cellStyle name="Fixed" xfId="4"/>
    <cellStyle name="Normal" xfId="0" builtinId="0"/>
    <cellStyle name="Normal 2" xfId="2"/>
    <cellStyle name="Text" xfId="5"/>
    <cellStyle name="Text_Align Horiz L/Vert T_Indent 1" xfId="1"/>
  </cellStyles>
  <dxfs count="0"/>
  <tableStyles count="0" defaultTableStyle="TableStyleMedium9" defaultPivotStyle="PivotStyleLight16"/>
  <colors>
    <mruColors>
      <color rgb="FFFFFF99"/>
      <color rgb="FFFF3300"/>
      <color rgb="FFFFFF66"/>
      <color rgb="FF00CC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2:AG29"/>
  <sheetViews>
    <sheetView zoomScaleNormal="100" workbookViewId="0">
      <selection activeCell="G8" sqref="G8"/>
    </sheetView>
  </sheetViews>
  <sheetFormatPr defaultRowHeight="15"/>
  <cols>
    <col min="1" max="1" width="27" bestFit="1" customWidth="1"/>
    <col min="2" max="2" width="22.28515625" customWidth="1"/>
    <col min="3" max="3" width="23.85546875" bestFit="1" customWidth="1"/>
    <col min="5" max="5" width="11.28515625" bestFit="1" customWidth="1"/>
    <col min="6" max="6" width="14" customWidth="1"/>
    <col min="14" max="14" width="13.140625" bestFit="1" customWidth="1"/>
    <col min="27" max="27" width="19.140625" bestFit="1" customWidth="1"/>
    <col min="28" max="28" width="15" bestFit="1" customWidth="1"/>
    <col min="30" max="30" width="10.140625" bestFit="1" customWidth="1"/>
    <col min="31" max="31" width="12.7109375" bestFit="1" customWidth="1"/>
    <col min="32" max="32" width="15.140625" bestFit="1" customWidth="1"/>
    <col min="33" max="33" width="14.7109375" bestFit="1" customWidth="1"/>
  </cols>
  <sheetData>
    <row r="2" spans="1:33">
      <c r="A2" s="86" t="s">
        <v>95</v>
      </c>
    </row>
    <row r="3" spans="1:33">
      <c r="A3" s="2" t="s">
        <v>3</v>
      </c>
      <c r="B3" s="97" t="s">
        <v>44</v>
      </c>
      <c r="C3" s="97"/>
      <c r="D3" s="97"/>
      <c r="E3" s="95"/>
      <c r="F3" s="95"/>
      <c r="AA3" t="s">
        <v>13</v>
      </c>
      <c r="AB3" t="s">
        <v>17</v>
      </c>
      <c r="AC3" t="s">
        <v>5</v>
      </c>
      <c r="AD3" t="s">
        <v>18</v>
      </c>
      <c r="AE3" t="s">
        <v>31</v>
      </c>
      <c r="AF3" t="s">
        <v>43</v>
      </c>
      <c r="AG3" t="s">
        <v>99</v>
      </c>
    </row>
    <row r="4" spans="1:33">
      <c r="A4" s="2" t="s">
        <v>13</v>
      </c>
      <c r="B4" s="4" t="s">
        <v>14</v>
      </c>
      <c r="C4" s="5"/>
      <c r="D4" s="5"/>
      <c r="E4" s="5"/>
      <c r="F4" s="5"/>
    </row>
    <row r="5" spans="1:33">
      <c r="A5" s="2" t="s">
        <v>2</v>
      </c>
      <c r="B5" s="6">
        <v>45000</v>
      </c>
      <c r="AA5" t="s">
        <v>14</v>
      </c>
      <c r="AB5" s="1">
        <v>0</v>
      </c>
      <c r="AC5">
        <v>3</v>
      </c>
      <c r="AD5" s="1">
        <v>0.05</v>
      </c>
      <c r="AE5" s="1">
        <v>0.05</v>
      </c>
      <c r="AF5" s="1">
        <v>0.01</v>
      </c>
      <c r="AG5" s="87">
        <v>1.4999999999999999E-2</v>
      </c>
    </row>
    <row r="6" spans="1:33">
      <c r="A6" s="26" t="s">
        <v>47</v>
      </c>
      <c r="B6" s="93">
        <v>60000</v>
      </c>
      <c r="AA6" t="s">
        <v>15</v>
      </c>
      <c r="AB6" s="1">
        <v>0.1</v>
      </c>
      <c r="AC6">
        <v>5</v>
      </c>
      <c r="AD6" s="1">
        <v>0.1</v>
      </c>
      <c r="AE6" s="1">
        <v>0.06</v>
      </c>
      <c r="AF6" s="1">
        <v>0.02</v>
      </c>
      <c r="AG6" s="87">
        <v>0.02</v>
      </c>
    </row>
    <row r="7" spans="1:33">
      <c r="A7" s="85"/>
      <c r="AA7" t="s">
        <v>16</v>
      </c>
      <c r="AB7" s="1">
        <v>0.2</v>
      </c>
      <c r="AC7">
        <v>7</v>
      </c>
      <c r="AD7" s="1">
        <v>0.15</v>
      </c>
      <c r="AE7" s="1">
        <v>7.0000000000000007E-2</v>
      </c>
      <c r="AF7" s="1">
        <v>0.03</v>
      </c>
      <c r="AG7" s="87">
        <v>2.5000000000000001E-2</v>
      </c>
    </row>
    <row r="8" spans="1:33">
      <c r="AB8" s="1">
        <v>0.25</v>
      </c>
      <c r="AC8">
        <v>10</v>
      </c>
      <c r="AE8" s="1">
        <v>0.08</v>
      </c>
      <c r="AF8" s="1">
        <v>0.04</v>
      </c>
      <c r="AG8" s="87">
        <v>0.03</v>
      </c>
    </row>
    <row r="9" spans="1:33">
      <c r="AB9" s="1">
        <v>0.3</v>
      </c>
      <c r="AC9">
        <v>15</v>
      </c>
      <c r="AE9" s="1">
        <v>0.09</v>
      </c>
      <c r="AF9" s="1">
        <v>0.05</v>
      </c>
      <c r="AG9" s="87">
        <v>3.5000000000000003E-2</v>
      </c>
    </row>
    <row r="10" spans="1:33">
      <c r="A10" s="86" t="s">
        <v>94</v>
      </c>
      <c r="AB10" s="1">
        <v>0.35</v>
      </c>
      <c r="AC10">
        <v>20</v>
      </c>
      <c r="AE10" s="1">
        <v>0.1</v>
      </c>
      <c r="AF10" s="1">
        <v>0.06</v>
      </c>
      <c r="AG10" s="87">
        <v>0.04</v>
      </c>
    </row>
    <row r="11" spans="1:33">
      <c r="A11" s="26" t="s">
        <v>39</v>
      </c>
      <c r="B11" s="93">
        <f>997</f>
        <v>997</v>
      </c>
      <c r="C11" s="2" t="s">
        <v>38</v>
      </c>
      <c r="D11" s="80">
        <f>B11*12</f>
        <v>11964</v>
      </c>
      <c r="E11" s="2" t="s">
        <v>41</v>
      </c>
      <c r="AC11">
        <v>25</v>
      </c>
    </row>
    <row r="12" spans="1:33">
      <c r="A12" s="26" t="s">
        <v>40</v>
      </c>
      <c r="B12" s="93">
        <v>0</v>
      </c>
      <c r="C12" s="2" t="s">
        <v>38</v>
      </c>
      <c r="D12" s="80">
        <f>B12*12</f>
        <v>0</v>
      </c>
      <c r="E12" s="2" t="s">
        <v>42</v>
      </c>
      <c r="AC12">
        <v>30</v>
      </c>
    </row>
    <row r="13" spans="1:33">
      <c r="A13" s="26" t="s">
        <v>98</v>
      </c>
      <c r="B13" s="94">
        <v>2.5000000000000001E-2</v>
      </c>
      <c r="C13" s="48" t="s">
        <v>101</v>
      </c>
      <c r="D13" s="80">
        <f>SUM(D11:D12)</f>
        <v>11964</v>
      </c>
      <c r="E13" s="2" t="s">
        <v>102</v>
      </c>
    </row>
    <row r="16" spans="1:33">
      <c r="A16" s="86" t="s">
        <v>96</v>
      </c>
    </row>
    <row r="17" spans="1:4">
      <c r="A17" s="2" t="s">
        <v>8</v>
      </c>
      <c r="B17" s="8">
        <v>0.1</v>
      </c>
    </row>
    <row r="18" spans="1:4">
      <c r="A18" s="2" t="s">
        <v>30</v>
      </c>
      <c r="B18" s="8">
        <v>0.02</v>
      </c>
    </row>
    <row r="19" spans="1:4">
      <c r="A19" s="2" t="s">
        <v>12</v>
      </c>
      <c r="B19" s="7">
        <v>200</v>
      </c>
    </row>
    <row r="20" spans="1:4">
      <c r="A20" s="2" t="s">
        <v>9</v>
      </c>
      <c r="B20" s="8">
        <v>0.1</v>
      </c>
    </row>
    <row r="21" spans="1:4">
      <c r="A21" s="2" t="s">
        <v>10</v>
      </c>
      <c r="B21" s="7">
        <v>2000</v>
      </c>
    </row>
    <row r="22" spans="1:4">
      <c r="A22" s="2" t="s">
        <v>11</v>
      </c>
      <c r="B22" s="7">
        <v>300</v>
      </c>
      <c r="C22" s="9"/>
      <c r="D22" s="9"/>
    </row>
    <row r="25" spans="1:4">
      <c r="A25" s="86" t="s">
        <v>97</v>
      </c>
    </row>
    <row r="26" spans="1:4">
      <c r="A26" s="2" t="s">
        <v>0</v>
      </c>
      <c r="B26" s="7">
        <v>45000</v>
      </c>
    </row>
    <row r="27" spans="1:4">
      <c r="A27" s="2" t="s">
        <v>4</v>
      </c>
      <c r="B27" s="8">
        <v>0.2</v>
      </c>
    </row>
    <row r="28" spans="1:4">
      <c r="A28" s="2" t="s">
        <v>7</v>
      </c>
      <c r="B28" s="3">
        <v>20</v>
      </c>
      <c r="C28" s="48" t="s">
        <v>100</v>
      </c>
      <c r="D28" s="96">
        <f>B28*12</f>
        <v>240</v>
      </c>
    </row>
    <row r="29" spans="1:4">
      <c r="A29" s="26" t="s">
        <v>48</v>
      </c>
      <c r="B29" s="94">
        <v>0.06</v>
      </c>
    </row>
  </sheetData>
  <mergeCells count="1">
    <mergeCell ref="B3:D3"/>
  </mergeCells>
  <dataValidations count="7">
    <dataValidation type="list" allowBlank="1" showInputMessage="1" showErrorMessage="1" sqref="B20">
      <formula1>$AD$4:$AD$7</formula1>
    </dataValidation>
    <dataValidation type="list" allowBlank="1" showInputMessage="1" showErrorMessage="1" sqref="B18">
      <formula1>$AF$4:$AF$10</formula1>
    </dataValidation>
    <dataValidation type="list" allowBlank="1" showInputMessage="1" showErrorMessage="1" sqref="B17">
      <formula1>$AE$4:$AE$10</formula1>
    </dataValidation>
    <dataValidation type="list" allowBlank="1" showInputMessage="1" showErrorMessage="1" sqref="B27">
      <formula1>$AB$4:$AB$10</formula1>
    </dataValidation>
    <dataValidation type="list" allowBlank="1" showInputMessage="1" showErrorMessage="1" sqref="B28">
      <formula1>$AC$4:$AC$12</formula1>
    </dataValidation>
    <dataValidation type="list" allowBlank="1" showInputMessage="1" showErrorMessage="1" sqref="B4">
      <formula1>$AA$4:$AA$7</formula1>
    </dataValidation>
    <dataValidation type="list" allowBlank="1" showInputMessage="1" showErrorMessage="1" sqref="B13">
      <formula1>$AG$4:$AG$10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L46"/>
  <sheetViews>
    <sheetView tabSelected="1" workbookViewId="0">
      <pane xSplit="20" ySplit="5" topLeftCell="U12" activePane="bottomRight" state="frozen"/>
      <selection activeCell="O27" sqref="O27"/>
      <selection pane="topRight" activeCell="O27" sqref="O27"/>
      <selection pane="bottomLeft" activeCell="O27" sqref="O27"/>
      <selection pane="bottomRight" activeCell="N12" sqref="N12"/>
    </sheetView>
  </sheetViews>
  <sheetFormatPr defaultRowHeight="15"/>
  <cols>
    <col min="1" max="1" width="35.28515625" style="15" bestFit="1" customWidth="1"/>
    <col min="2" max="6" width="12" bestFit="1" customWidth="1"/>
    <col min="7" max="7" width="3.85546875" customWidth="1"/>
    <col min="8" max="8" width="33.5703125" bestFit="1" customWidth="1"/>
    <col min="9" max="9" width="10.28515625" customWidth="1"/>
    <col min="10" max="11" width="7" bestFit="1" customWidth="1"/>
    <col min="12" max="13" width="6" bestFit="1" customWidth="1"/>
  </cols>
  <sheetData>
    <row r="1" spans="1:12">
      <c r="A1" s="100" t="str">
        <f>Dashboard!B3</f>
        <v>123 Fake Street, Fakeville, FK 12345</v>
      </c>
      <c r="B1" s="100"/>
      <c r="C1" s="100"/>
      <c r="D1" s="100"/>
      <c r="E1" s="100"/>
      <c r="F1" s="101"/>
      <c r="H1" s="55" t="s">
        <v>53</v>
      </c>
      <c r="I1" s="56">
        <f>B33/B30</f>
        <v>0.6</v>
      </c>
      <c r="J1" s="61" t="s">
        <v>78</v>
      </c>
      <c r="K1" s="62" t="s">
        <v>83</v>
      </c>
      <c r="L1" s="63" t="s">
        <v>84</v>
      </c>
    </row>
    <row r="2" spans="1:12">
      <c r="A2" s="102"/>
      <c r="B2" s="102"/>
      <c r="C2" s="102"/>
      <c r="D2" s="102"/>
      <c r="E2" s="102"/>
      <c r="F2" s="103"/>
      <c r="H2" s="55" t="s">
        <v>52</v>
      </c>
      <c r="I2" s="57">
        <f>B27/B37</f>
        <v>2.2538055507060109</v>
      </c>
      <c r="J2" s="61" t="s">
        <v>82</v>
      </c>
      <c r="K2" s="62" t="s">
        <v>85</v>
      </c>
      <c r="L2" s="63" t="s">
        <v>86</v>
      </c>
    </row>
    <row r="3" spans="1:12">
      <c r="A3" s="88"/>
      <c r="B3" s="88"/>
      <c r="C3" s="88"/>
      <c r="D3" s="88"/>
      <c r="E3" s="88"/>
      <c r="F3" s="89"/>
      <c r="H3" s="58" t="s">
        <v>54</v>
      </c>
      <c r="I3" s="59">
        <f>(B37+B25)/B12</f>
        <v>0.63961274310205818</v>
      </c>
      <c r="J3" s="61" t="s">
        <v>79</v>
      </c>
      <c r="K3" s="62" t="s">
        <v>87</v>
      </c>
      <c r="L3" s="63" t="s">
        <v>88</v>
      </c>
    </row>
    <row r="4" spans="1:12">
      <c r="A4" s="98" t="str">
        <f>Dashboard!B4</f>
        <v>Single Family Home</v>
      </c>
      <c r="B4" s="99"/>
      <c r="C4" s="99"/>
      <c r="D4" s="99"/>
      <c r="E4" s="99"/>
      <c r="F4" s="99"/>
      <c r="H4" s="58" t="s">
        <v>55</v>
      </c>
      <c r="I4" s="60">
        <f>(B39-B32)/B32*-1</f>
        <v>0.5688326858473024</v>
      </c>
      <c r="J4" s="61" t="s">
        <v>80</v>
      </c>
      <c r="K4" s="62" t="s">
        <v>89</v>
      </c>
      <c r="L4" s="63" t="s">
        <v>90</v>
      </c>
    </row>
    <row r="5" spans="1:12">
      <c r="A5" s="90"/>
      <c r="B5" s="91"/>
      <c r="C5" s="91"/>
      <c r="D5" s="91"/>
      <c r="E5" s="91"/>
      <c r="F5" s="92"/>
      <c r="H5" s="58" t="s">
        <v>56</v>
      </c>
      <c r="I5" s="60">
        <f>B39/B30</f>
        <v>6.4675097122904646E-2</v>
      </c>
      <c r="J5" s="61" t="s">
        <v>81</v>
      </c>
      <c r="K5" s="62" t="s">
        <v>91</v>
      </c>
      <c r="L5" s="63" t="s">
        <v>92</v>
      </c>
    </row>
    <row r="6" spans="1:12">
      <c r="A6" s="14"/>
      <c r="B6" s="10">
        <f ca="1">NOW()</f>
        <v>41066.810676273148</v>
      </c>
      <c r="C6" s="20">
        <f ca="1">B6+365</f>
        <v>41431.810676273148</v>
      </c>
      <c r="D6" s="20">
        <f ca="1">C6+365</f>
        <v>41796.810676273148</v>
      </c>
      <c r="E6" s="20">
        <f ca="1">D6+365</f>
        <v>42161.810676273148</v>
      </c>
      <c r="F6" s="30">
        <f ca="1">E6+365</f>
        <v>42526.810676273148</v>
      </c>
    </row>
    <row r="7" spans="1:12">
      <c r="A7" s="17" t="s">
        <v>21</v>
      </c>
      <c r="B7" s="25"/>
      <c r="C7" s="19"/>
      <c r="D7" s="19"/>
      <c r="E7" s="19"/>
      <c r="F7" s="31"/>
    </row>
    <row r="8" spans="1:12">
      <c r="A8" s="11" t="s">
        <v>22</v>
      </c>
      <c r="B8" s="32">
        <f>Dashboard!D11</f>
        <v>11964</v>
      </c>
      <c r="C8" s="28">
        <f>Dashboard!D11+(Dashboard!D11*Dashboard!B13)</f>
        <v>12263.1</v>
      </c>
      <c r="D8" s="28">
        <f>C8+(Dashboard!D11*Dashboard!B13)</f>
        <v>12562.2</v>
      </c>
      <c r="E8" s="28">
        <f>D8+(Dashboard!D11*Dashboard!B13)</f>
        <v>12861.300000000001</v>
      </c>
      <c r="F8" s="28">
        <f>E8+(Dashboard!D11*Dashboard!B13)</f>
        <v>13160.400000000001</v>
      </c>
    </row>
    <row r="9" spans="1:12">
      <c r="A9" s="12" t="s">
        <v>19</v>
      </c>
      <c r="B9" s="33">
        <f>Dashboard!D12</f>
        <v>0</v>
      </c>
      <c r="C9" s="29">
        <f>B9</f>
        <v>0</v>
      </c>
      <c r="D9" s="29">
        <f>B9</f>
        <v>0</v>
      </c>
      <c r="E9" s="29">
        <f>B9</f>
        <v>0</v>
      </c>
      <c r="F9" s="33">
        <f>B9</f>
        <v>0</v>
      </c>
    </row>
    <row r="10" spans="1:12">
      <c r="A10" s="12" t="s">
        <v>6</v>
      </c>
      <c r="B10" s="32">
        <f>SUM(B8:B9)</f>
        <v>11964</v>
      </c>
      <c r="C10" s="28">
        <f>SUM(C8:C9)</f>
        <v>12263.1</v>
      </c>
      <c r="D10" s="28">
        <f>SUM(D8:D9)</f>
        <v>12562.2</v>
      </c>
      <c r="E10" s="28">
        <f>SUM(E8:E9)</f>
        <v>12861.300000000001</v>
      </c>
      <c r="F10" s="28">
        <f>SUM(F8:F9)</f>
        <v>13160.400000000001</v>
      </c>
    </row>
    <row r="11" spans="1:12">
      <c r="A11" s="12" t="s">
        <v>23</v>
      </c>
      <c r="B11" s="33">
        <f>B10*Dashboard!B20</f>
        <v>1196.4000000000001</v>
      </c>
      <c r="C11" s="33">
        <f>C10*Dashboard!B20</f>
        <v>1226.3100000000002</v>
      </c>
      <c r="D11" s="33">
        <f>D10*Dashboard!B20</f>
        <v>1256.2200000000003</v>
      </c>
      <c r="E11" s="33">
        <f>E10*Dashboard!B20</f>
        <v>1286.1300000000001</v>
      </c>
      <c r="F11" s="33">
        <f>F10*Dashboard!B20</f>
        <v>1316.0400000000002</v>
      </c>
    </row>
    <row r="12" spans="1:12">
      <c r="A12" s="16" t="s">
        <v>24</v>
      </c>
      <c r="B12" s="36">
        <f>B10-B11</f>
        <v>10767.6</v>
      </c>
      <c r="C12" s="27">
        <f>C10-C11</f>
        <v>11036.79</v>
      </c>
      <c r="D12" s="27">
        <f>D10-D11</f>
        <v>11305.98</v>
      </c>
      <c r="E12" s="27">
        <f>E10-E11</f>
        <v>11575.170000000002</v>
      </c>
      <c r="F12" s="27">
        <f>F10-F11</f>
        <v>11844.36</v>
      </c>
    </row>
    <row r="13" spans="1:12">
      <c r="A13" s="11"/>
      <c r="B13" s="31"/>
      <c r="C13" s="19"/>
      <c r="D13" s="19"/>
      <c r="E13" s="19"/>
      <c r="F13" s="31"/>
    </row>
    <row r="14" spans="1:12">
      <c r="A14" s="16" t="s">
        <v>25</v>
      </c>
      <c r="B14" s="31"/>
      <c r="C14" s="19"/>
      <c r="D14" s="19"/>
      <c r="E14" s="19"/>
      <c r="F14" s="31"/>
    </row>
    <row r="15" spans="1:12">
      <c r="A15" s="13" t="s">
        <v>20</v>
      </c>
      <c r="B15" s="32">
        <f>Dashboard!B21</f>
        <v>2000</v>
      </c>
      <c r="C15" s="28">
        <f>Dashboard!B21</f>
        <v>2000</v>
      </c>
      <c r="D15" s="28">
        <f>Dashboard!B21</f>
        <v>2000</v>
      </c>
      <c r="E15" s="28">
        <f>Dashboard!B21</f>
        <v>2000</v>
      </c>
      <c r="F15" s="31">
        <f>Dashboard!B21</f>
        <v>2000</v>
      </c>
    </row>
    <row r="16" spans="1:12">
      <c r="A16" s="12" t="s">
        <v>11</v>
      </c>
      <c r="B16" s="33">
        <f>Dashboard!B22</f>
        <v>300</v>
      </c>
      <c r="C16" s="29">
        <f>Dashboard!B22</f>
        <v>300</v>
      </c>
      <c r="D16" s="29">
        <f>Dashboard!B22</f>
        <v>300</v>
      </c>
      <c r="E16" s="29">
        <f>Dashboard!B22</f>
        <v>300</v>
      </c>
      <c r="F16" s="29">
        <f>Dashboard!B22</f>
        <v>300</v>
      </c>
    </row>
    <row r="17" spans="1:6">
      <c r="A17" s="18" t="s">
        <v>26</v>
      </c>
      <c r="B17" s="36">
        <f>SUM(B15:B16)</f>
        <v>2300</v>
      </c>
      <c r="C17" s="27">
        <f>SUM(C15:C16)</f>
        <v>2300</v>
      </c>
      <c r="D17" s="27">
        <f>SUM(D15:D16)</f>
        <v>2300</v>
      </c>
      <c r="E17" s="27">
        <f>SUM(E15:E16)</f>
        <v>2300</v>
      </c>
      <c r="F17" s="27">
        <f>SUM(F15:F16)</f>
        <v>2300</v>
      </c>
    </row>
    <row r="18" spans="1:6">
      <c r="A18" s="21" t="s">
        <v>28</v>
      </c>
      <c r="B18" s="37">
        <f>B17/B12</f>
        <v>0.21360377428582042</v>
      </c>
      <c r="C18" s="34">
        <f>C17/C12</f>
        <v>0.20839392613250771</v>
      </c>
      <c r="D18" s="34">
        <f>D17/D12</f>
        <v>0.20343216598649566</v>
      </c>
      <c r="E18" s="34">
        <f>E17/E12</f>
        <v>0.1987011853821585</v>
      </c>
      <c r="F18" s="34">
        <f>F17/F12</f>
        <v>0.19418524935074583</v>
      </c>
    </row>
    <row r="19" spans="1:6">
      <c r="A19" s="18" t="s">
        <v>27</v>
      </c>
      <c r="B19" s="31"/>
      <c r="C19" s="19"/>
      <c r="D19" s="19"/>
      <c r="E19" s="19"/>
      <c r="F19" s="31"/>
    </row>
    <row r="20" spans="1:6">
      <c r="A20" s="11" t="s">
        <v>29</v>
      </c>
      <c r="B20" s="32">
        <f>Dashboard!B19</f>
        <v>200</v>
      </c>
      <c r="C20" s="28">
        <f>Dashboard!B19</f>
        <v>200</v>
      </c>
      <c r="D20" s="28">
        <f>Dashboard!B19</f>
        <v>200</v>
      </c>
      <c r="E20" s="28">
        <f>Dashboard!B19</f>
        <v>200</v>
      </c>
      <c r="F20" s="28">
        <f>Dashboard!B19</f>
        <v>200</v>
      </c>
    </row>
    <row r="21" spans="1:6">
      <c r="A21" s="11" t="s">
        <v>30</v>
      </c>
      <c r="B21" s="32">
        <f>B12*Dashboard!B18</f>
        <v>215.352</v>
      </c>
      <c r="C21" s="28">
        <f>C12*Dashboard!B18</f>
        <v>220.73580000000001</v>
      </c>
      <c r="D21" s="28">
        <f>D12*Dashboard!B18</f>
        <v>226.11959999999999</v>
      </c>
      <c r="E21" s="28">
        <f>E12*Dashboard!B18</f>
        <v>231.50340000000006</v>
      </c>
      <c r="F21" s="28">
        <f>F12*Dashboard!B18</f>
        <v>236.88720000000001</v>
      </c>
    </row>
    <row r="22" spans="1:6">
      <c r="A22" s="11" t="s">
        <v>32</v>
      </c>
      <c r="B22" s="33">
        <f>B12*Dashboard!B17</f>
        <v>1076.76</v>
      </c>
      <c r="C22" s="29">
        <f>C12*Dashboard!B17</f>
        <v>1103.6790000000001</v>
      </c>
      <c r="D22" s="29">
        <f>D12*Dashboard!B17</f>
        <v>1130.598</v>
      </c>
      <c r="E22" s="29">
        <f>E12*Dashboard!B17</f>
        <v>1157.5170000000003</v>
      </c>
      <c r="F22" s="29">
        <f>F12*Dashboard!B17</f>
        <v>1184.4360000000001</v>
      </c>
    </row>
    <row r="23" spans="1:6">
      <c r="A23" s="22" t="s">
        <v>33</v>
      </c>
      <c r="B23" s="36">
        <f>SUM(B20:B22)</f>
        <v>1492.1120000000001</v>
      </c>
      <c r="C23" s="27">
        <f>SUM(C20:C22)</f>
        <v>1524.4148</v>
      </c>
      <c r="D23" s="27">
        <f>SUM(D20:D22)</f>
        <v>1556.7175999999999</v>
      </c>
      <c r="E23" s="27">
        <f>SUM(E20:E22)</f>
        <v>1589.0204000000003</v>
      </c>
      <c r="F23" s="27">
        <f>SUM(F20:F22)</f>
        <v>1621.3232000000003</v>
      </c>
    </row>
    <row r="24" spans="1:6">
      <c r="A24" s="24" t="s">
        <v>34</v>
      </c>
      <c r="B24" s="37">
        <f>B23/B12</f>
        <v>0.13857424124224527</v>
      </c>
      <c r="C24" s="34">
        <f>C23/C12</f>
        <v>0.13812121096804414</v>
      </c>
      <c r="D24" s="34">
        <f>D23/D12</f>
        <v>0.13768975356404309</v>
      </c>
      <c r="E24" s="34">
        <f>E23/E12</f>
        <v>0.13727836394627466</v>
      </c>
      <c r="F24" s="34">
        <f>F23/F12</f>
        <v>0.13688567385658662</v>
      </c>
    </row>
    <row r="25" spans="1:6">
      <c r="A25" s="22" t="s">
        <v>35</v>
      </c>
      <c r="B25" s="36">
        <f>SUM(B17,B23)</f>
        <v>3792.1120000000001</v>
      </c>
      <c r="C25" s="27">
        <f>SUM(C17,C23)</f>
        <v>3824.4148</v>
      </c>
      <c r="D25" s="27">
        <f>SUM(D17,D23)</f>
        <v>3856.7175999999999</v>
      </c>
      <c r="E25" s="27">
        <f>SUM(E17,E23)</f>
        <v>3889.0204000000003</v>
      </c>
      <c r="F25" s="27">
        <f>SUM(F17,F23)</f>
        <v>3921.3232000000003</v>
      </c>
    </row>
    <row r="26" spans="1:6">
      <c r="A26" s="23" t="s">
        <v>36</v>
      </c>
      <c r="B26" s="38">
        <f>B25/B12</f>
        <v>0.35217801552806566</v>
      </c>
      <c r="C26" s="35">
        <f>C25/C12</f>
        <v>0.34651513710055187</v>
      </c>
      <c r="D26" s="35">
        <f>D25/D12</f>
        <v>0.34112191955053878</v>
      </c>
      <c r="E26" s="35">
        <f>E25/E12</f>
        <v>0.33597954932843316</v>
      </c>
      <c r="F26" s="35">
        <f>F25/F12</f>
        <v>0.33107092320733245</v>
      </c>
    </row>
    <row r="27" spans="1:6">
      <c r="A27" s="22" t="s">
        <v>37</v>
      </c>
      <c r="B27" s="36">
        <f>B12-B25</f>
        <v>6975.4880000000003</v>
      </c>
      <c r="C27" s="27">
        <f>C12-C25</f>
        <v>7212.3752000000004</v>
      </c>
      <c r="D27" s="27">
        <f>D12-D25</f>
        <v>7449.2623999999996</v>
      </c>
      <c r="E27" s="27">
        <f>E12-E25</f>
        <v>7686.1496000000016</v>
      </c>
      <c r="F27" s="27">
        <f>F12-F25</f>
        <v>7923.0367999999999</v>
      </c>
    </row>
    <row r="28" spans="1:6">
      <c r="B28" s="9"/>
      <c r="C28" s="9"/>
      <c r="D28" s="9"/>
      <c r="E28" s="9"/>
    </row>
    <row r="29" spans="1:6">
      <c r="A29" s="22" t="s">
        <v>45</v>
      </c>
      <c r="B29" s="9"/>
      <c r="C29" s="9"/>
      <c r="D29" s="9"/>
      <c r="E29" s="9"/>
    </row>
    <row r="30" spans="1:6">
      <c r="A30" s="15" t="s">
        <v>47</v>
      </c>
      <c r="B30" s="74">
        <f>Dashboard!B6</f>
        <v>60000</v>
      </c>
      <c r="C30" s="74">
        <f>Dashboard!B6</f>
        <v>60000</v>
      </c>
      <c r="D30" s="74">
        <f>Dashboard!B6</f>
        <v>60000</v>
      </c>
      <c r="E30" s="74">
        <f>Dashboard!B6</f>
        <v>60000</v>
      </c>
      <c r="F30" s="75">
        <f>Dashboard!B6</f>
        <v>60000</v>
      </c>
    </row>
    <row r="31" spans="1:6">
      <c r="A31" s="15" t="s">
        <v>0</v>
      </c>
      <c r="B31" s="64">
        <f>Dashboard!B26</f>
        <v>45000</v>
      </c>
      <c r="C31" s="64">
        <f>Dashboard!B26</f>
        <v>45000</v>
      </c>
      <c r="D31" s="64">
        <f>Dashboard!B26</f>
        <v>45000</v>
      </c>
      <c r="E31" s="64">
        <f>Dashboard!B26</f>
        <v>45000</v>
      </c>
      <c r="F31" s="76">
        <f>Dashboard!B26</f>
        <v>45000</v>
      </c>
    </row>
    <row r="32" spans="1:6">
      <c r="A32" s="15" t="s">
        <v>46</v>
      </c>
      <c r="B32" s="64">
        <f>'Pro Forma'!B31*Dashboard!B27</f>
        <v>9000</v>
      </c>
      <c r="C32" s="64">
        <f>'Pro Forma'!C31*Dashboard!B27</f>
        <v>9000</v>
      </c>
      <c r="D32" s="64">
        <f>'Pro Forma'!D31*Dashboard!B27</f>
        <v>9000</v>
      </c>
      <c r="E32" s="64">
        <f>'Pro Forma'!E31*Dashboard!B27</f>
        <v>9000</v>
      </c>
      <c r="F32" s="76">
        <f>'Pro Forma'!F31*Dashboard!B27</f>
        <v>9000</v>
      </c>
    </row>
    <row r="33" spans="1:6">
      <c r="A33" s="15" t="s">
        <v>1</v>
      </c>
      <c r="B33" s="64">
        <f>'Pro Forma'!B31-'Pro Forma'!B32</f>
        <v>36000</v>
      </c>
      <c r="C33" s="64">
        <f>'Pro Forma'!C31-'Pro Forma'!C32</f>
        <v>36000</v>
      </c>
      <c r="D33" s="64">
        <f>'Pro Forma'!D31-'Pro Forma'!D32</f>
        <v>36000</v>
      </c>
      <c r="E33" s="64">
        <f>'Pro Forma'!E31-'Pro Forma'!E32</f>
        <v>36000</v>
      </c>
      <c r="F33" s="76">
        <f>'Pro Forma'!F31-'Pro Forma'!F32</f>
        <v>36000</v>
      </c>
    </row>
    <row r="34" spans="1:6">
      <c r="A34" s="15" t="s">
        <v>48</v>
      </c>
      <c r="B34" s="65">
        <f>Dashboard!B29</f>
        <v>0.06</v>
      </c>
      <c r="C34" s="65">
        <f>Dashboard!B29</f>
        <v>0.06</v>
      </c>
      <c r="D34" s="65">
        <f>Dashboard!B29</f>
        <v>0.06</v>
      </c>
      <c r="E34" s="65">
        <f>Dashboard!B29</f>
        <v>0.06</v>
      </c>
      <c r="F34" s="77">
        <f>Dashboard!B29</f>
        <v>0.06</v>
      </c>
    </row>
    <row r="35" spans="1:6">
      <c r="A35" s="15" t="s">
        <v>49</v>
      </c>
      <c r="B35" s="66">
        <f>Dashboard!B28*12</f>
        <v>240</v>
      </c>
      <c r="C35" s="66" t="s">
        <v>77</v>
      </c>
      <c r="D35" s="66" t="s">
        <v>77</v>
      </c>
      <c r="E35" s="66" t="s">
        <v>77</v>
      </c>
      <c r="F35" s="78" t="s">
        <v>77</v>
      </c>
    </row>
    <row r="36" spans="1:6">
      <c r="A36" s="15" t="s">
        <v>51</v>
      </c>
      <c r="B36" s="67">
        <f>PMT(B34/12,B35,B33,0,0)*-1</f>
        <v>257.91518105214345</v>
      </c>
      <c r="C36" s="67">
        <f>B36</f>
        <v>257.91518105214345</v>
      </c>
      <c r="D36" s="67">
        <f>B36</f>
        <v>257.91518105214345</v>
      </c>
      <c r="E36" s="67">
        <f>B36</f>
        <v>257.91518105214345</v>
      </c>
      <c r="F36" s="79">
        <f>B36</f>
        <v>257.91518105214345</v>
      </c>
    </row>
    <row r="37" spans="1:6">
      <c r="A37" s="22" t="s">
        <v>50</v>
      </c>
      <c r="B37" s="68">
        <f>B36*12</f>
        <v>3094.9821726257214</v>
      </c>
      <c r="C37" s="68">
        <f t="shared" ref="C37:F37" si="0">C36*12</f>
        <v>3094.9821726257214</v>
      </c>
      <c r="D37" s="68">
        <f t="shared" si="0"/>
        <v>3094.9821726257214</v>
      </c>
      <c r="E37" s="68">
        <f t="shared" si="0"/>
        <v>3094.9821726257214</v>
      </c>
      <c r="F37" s="80">
        <f t="shared" si="0"/>
        <v>3094.9821726257214</v>
      </c>
    </row>
    <row r="38" spans="1:6">
      <c r="B38" s="69"/>
      <c r="C38" s="69"/>
      <c r="D38" s="69"/>
      <c r="E38" s="69"/>
      <c r="F38" s="31"/>
    </row>
    <row r="39" spans="1:6">
      <c r="A39" s="22" t="s">
        <v>57</v>
      </c>
      <c r="B39" s="67">
        <f>B27-B37</f>
        <v>3880.5058273742789</v>
      </c>
      <c r="C39" s="67">
        <f t="shared" ref="C39:F39" si="1">C27-C37</f>
        <v>4117.393027374279</v>
      </c>
      <c r="D39" s="67">
        <f t="shared" si="1"/>
        <v>4354.2802273742782</v>
      </c>
      <c r="E39" s="67">
        <f t="shared" si="1"/>
        <v>4591.1674273742801</v>
      </c>
      <c r="F39" s="79">
        <f t="shared" si="1"/>
        <v>4828.0546273742784</v>
      </c>
    </row>
    <row r="40" spans="1:6">
      <c r="A40" s="15" t="s">
        <v>58</v>
      </c>
      <c r="B40" s="64">
        <f>(B31-10000)/27.5</f>
        <v>1272.7272727272727</v>
      </c>
      <c r="C40" s="64">
        <f>(C31-10000)/27.5</f>
        <v>1272.7272727272727</v>
      </c>
      <c r="D40" s="64">
        <f t="shared" ref="D40:F40" si="2">(D31-10000)/27.5</f>
        <v>1272.7272727272727</v>
      </c>
      <c r="E40" s="64">
        <f t="shared" si="2"/>
        <v>1272.7272727272727</v>
      </c>
      <c r="F40" s="76">
        <f t="shared" si="2"/>
        <v>1272.7272727272727</v>
      </c>
    </row>
    <row r="41" spans="1:6">
      <c r="A41" s="15" t="s">
        <v>59</v>
      </c>
      <c r="B41" s="70">
        <f>Ammortization!B7</f>
        <v>2133.8545969612164</v>
      </c>
      <c r="C41" s="67">
        <f>Ammortization!B8</f>
        <v>2074.5743511715978</v>
      </c>
      <c r="D41" s="67">
        <f>Ammortization!B9</f>
        <v>2011.6378295348861</v>
      </c>
      <c r="E41" s="67">
        <f>Ammortization!B10</f>
        <v>1944.8195209572591</v>
      </c>
      <c r="F41" s="79">
        <f>Ammortization!B11</f>
        <v>1873.8800053140776</v>
      </c>
    </row>
    <row r="42" spans="1:6">
      <c r="A42" s="22" t="s">
        <v>60</v>
      </c>
      <c r="B42" s="71">
        <f>B39-B40-B41</f>
        <v>473.92395768578945</v>
      </c>
      <c r="C42" s="71">
        <f t="shared" ref="C42:F42" si="3">C39-C40-C41</f>
        <v>770.09140347540824</v>
      </c>
      <c r="D42" s="71">
        <f t="shared" si="3"/>
        <v>1069.9151251121191</v>
      </c>
      <c r="E42" s="71">
        <f t="shared" si="3"/>
        <v>1373.620633689748</v>
      </c>
      <c r="F42" s="81">
        <f t="shared" si="3"/>
        <v>1681.4473493329278</v>
      </c>
    </row>
    <row r="43" spans="1:6">
      <c r="A43" s="15" t="s">
        <v>93</v>
      </c>
      <c r="B43" s="72">
        <v>0.32</v>
      </c>
      <c r="C43" s="72">
        <v>0.32</v>
      </c>
      <c r="D43" s="72">
        <v>0.32</v>
      </c>
      <c r="E43" s="72">
        <v>0.32</v>
      </c>
      <c r="F43" s="82">
        <v>0.32</v>
      </c>
    </row>
    <row r="44" spans="1:6">
      <c r="A44" s="15" t="s">
        <v>61</v>
      </c>
      <c r="B44" s="71">
        <f>B42*B43</f>
        <v>151.65566645945262</v>
      </c>
      <c r="C44" s="71">
        <f t="shared" ref="C44:F44" si="4">C42*C43</f>
        <v>246.42924911213063</v>
      </c>
      <c r="D44" s="71">
        <f t="shared" si="4"/>
        <v>342.37284003587814</v>
      </c>
      <c r="E44" s="71">
        <f t="shared" si="4"/>
        <v>439.55860278071941</v>
      </c>
      <c r="F44" s="81">
        <f t="shared" si="4"/>
        <v>538.06315178653688</v>
      </c>
    </row>
    <row r="45" spans="1:6" ht="15.75" thickBot="1">
      <c r="A45" s="22" t="s">
        <v>62</v>
      </c>
      <c r="B45" s="73">
        <f>B39-B44</f>
        <v>3728.8501609148261</v>
      </c>
      <c r="C45" s="73">
        <f t="shared" ref="C45:F45" si="5">C39-C44</f>
        <v>3870.9637782621485</v>
      </c>
      <c r="D45" s="73">
        <f t="shared" si="5"/>
        <v>4011.9073873384</v>
      </c>
      <c r="E45" s="84">
        <f t="shared" si="5"/>
        <v>4151.6088245935607</v>
      </c>
      <c r="F45" s="83">
        <f t="shared" si="5"/>
        <v>4289.9914755877417</v>
      </c>
    </row>
    <row r="46" spans="1:6" ht="15.75" thickTop="1"/>
  </sheetData>
  <mergeCells count="2">
    <mergeCell ref="A4:F4"/>
    <mergeCell ref="A1:F2"/>
  </mergeCells>
  <conditionalFormatting sqref="I1">
    <cfRule type="iconSet" priority="7">
      <iconSet iconSet="3Symbols" reverse="1">
        <cfvo type="percent" val="0"/>
        <cfvo type="num" val="81"/>
        <cfvo type="num" val="90" gte="0"/>
      </iconSet>
    </cfRule>
  </conditionalFormatting>
  <conditionalFormatting sqref="I2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I3">
    <cfRule type="iconSet" priority="3">
      <iconSet iconSet="3Symbols" reverse="1">
        <cfvo type="percent" val="0"/>
        <cfvo type="num" val="0.81"/>
        <cfvo type="num" val="0.85" gte="0"/>
      </iconSet>
    </cfRule>
  </conditionalFormatting>
  <conditionalFormatting sqref="I4">
    <cfRule type="iconSet" priority="2">
      <iconSet iconSet="3Symbols">
        <cfvo type="percent" val="0"/>
        <cfvo type="percent" val="15"/>
        <cfvo type="percent" val="20"/>
      </iconSet>
    </cfRule>
  </conditionalFormatting>
  <conditionalFormatting sqref="I5">
    <cfRule type="iconSet" priority="1">
      <iconSet iconSet="3Symbols">
        <cfvo type="percent" val="0"/>
        <cfvo type="percent" val="7"/>
        <cfvo type="percent" val="8"/>
      </iconSet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364"/>
  <sheetViews>
    <sheetView zoomScaleNormal="100" workbookViewId="0">
      <pane xSplit="11" ySplit="6" topLeftCell="L7" activePane="bottomRight" state="frozen"/>
      <selection activeCell="O27" sqref="O27"/>
      <selection pane="topRight" activeCell="O27" sqref="O27"/>
      <selection pane="bottomLeft" activeCell="O27" sqref="O27"/>
      <selection pane="bottomRight" activeCell="B4" sqref="B4"/>
    </sheetView>
  </sheetViews>
  <sheetFormatPr defaultRowHeight="15"/>
  <cols>
    <col min="1" max="1" width="16.85546875" bestFit="1" customWidth="1"/>
    <col min="2" max="2" width="15.28515625" bestFit="1" customWidth="1"/>
    <col min="3" max="3" width="16" bestFit="1" customWidth="1"/>
    <col min="4" max="4" width="10.140625" bestFit="1" customWidth="1"/>
    <col min="5" max="5" width="14.42578125" bestFit="1" customWidth="1"/>
    <col min="7" max="7" width="10.140625" bestFit="1" customWidth="1"/>
    <col min="8" max="8" width="9" bestFit="1" customWidth="1"/>
    <col min="9" max="9" width="8.42578125" bestFit="1" customWidth="1"/>
    <col min="10" max="10" width="9.140625" customWidth="1"/>
    <col min="11" max="12" width="10.85546875" bestFit="1" customWidth="1"/>
  </cols>
  <sheetData>
    <row r="1" spans="1:11">
      <c r="A1" s="45" t="s">
        <v>63</v>
      </c>
      <c r="B1" s="41">
        <f>'Pro Forma'!B33</f>
        <v>36000</v>
      </c>
    </row>
    <row r="2" spans="1:11">
      <c r="A2" s="45" t="s">
        <v>48</v>
      </c>
      <c r="B2" s="42">
        <f>'Pro Forma'!B34</f>
        <v>0.06</v>
      </c>
    </row>
    <row r="3" spans="1:11">
      <c r="A3" s="45" t="s">
        <v>64</v>
      </c>
      <c r="B3" s="43">
        <f>'Pro Forma'!B35</f>
        <v>240</v>
      </c>
    </row>
    <row r="4" spans="1:11">
      <c r="A4" s="45" t="s">
        <v>65</v>
      </c>
      <c r="B4" s="44">
        <f>PMT(B2/12,B3,B1)</f>
        <v>-257.91518105214345</v>
      </c>
      <c r="C4" s="40"/>
    </row>
    <row r="6" spans="1:11" ht="30">
      <c r="A6" s="47" t="s">
        <v>71</v>
      </c>
      <c r="B6" s="47" t="s">
        <v>72</v>
      </c>
      <c r="C6" s="47" t="s">
        <v>73</v>
      </c>
      <c r="D6" s="47" t="s">
        <v>74</v>
      </c>
      <c r="F6" s="46" t="s">
        <v>66</v>
      </c>
      <c r="G6" s="46" t="s">
        <v>67</v>
      </c>
      <c r="H6" s="46" t="s">
        <v>69</v>
      </c>
      <c r="I6" s="46" t="s">
        <v>68</v>
      </c>
      <c r="J6" s="46" t="s">
        <v>75</v>
      </c>
      <c r="K6" s="46" t="s">
        <v>70</v>
      </c>
    </row>
    <row r="7" spans="1:11">
      <c r="A7" s="48">
        <v>1</v>
      </c>
      <c r="B7" s="49">
        <f>SUM(I7:I18)</f>
        <v>2133.8545969612164</v>
      </c>
      <c r="C7" s="49">
        <f>SUM(J7:J18)</f>
        <v>961.18540303878399</v>
      </c>
      <c r="D7" s="49">
        <f>B1-C7</f>
        <v>35038.814596961216</v>
      </c>
      <c r="F7" s="50">
        <v>1</v>
      </c>
      <c r="G7" s="51">
        <f>B1</f>
        <v>36000</v>
      </c>
      <c r="H7" s="52">
        <f>+$B$4</f>
        <v>-257.91518105214345</v>
      </c>
      <c r="I7" s="53">
        <f t="shared" ref="I7:I70" si="0">G7*($B$2/12)</f>
        <v>180</v>
      </c>
      <c r="J7" s="53">
        <f>257.92-I7</f>
        <v>77.920000000000016</v>
      </c>
      <c r="K7" s="53">
        <f t="shared" ref="K7:K70" si="1">G7+I7+H7</f>
        <v>35922.084818947857</v>
      </c>
    </row>
    <row r="8" spans="1:11">
      <c r="A8" s="48">
        <v>2</v>
      </c>
      <c r="B8" s="49">
        <f>SUM(I19:I30)</f>
        <v>2074.5743511715978</v>
      </c>
      <c r="C8" s="49">
        <f>SUM(J19:J30)</f>
        <v>1020.4656488284021</v>
      </c>
      <c r="D8" s="49">
        <f>D7-C8</f>
        <v>34018.348948132814</v>
      </c>
      <c r="F8" s="50">
        <f>F7+1</f>
        <v>2</v>
      </c>
      <c r="G8" s="53">
        <f>K7</f>
        <v>35922.084818947857</v>
      </c>
      <c r="H8" s="52">
        <f>$B$4</f>
        <v>-257.91518105214345</v>
      </c>
      <c r="I8" s="53">
        <f t="shared" si="0"/>
        <v>179.61042409473927</v>
      </c>
      <c r="J8" s="53">
        <f t="shared" ref="J8:J71" si="2">257.92-I8</f>
        <v>78.309575905260743</v>
      </c>
      <c r="K8" s="52">
        <f t="shared" si="1"/>
        <v>35843.780061990452</v>
      </c>
    </row>
    <row r="9" spans="1:11">
      <c r="A9" s="48">
        <v>3</v>
      </c>
      <c r="B9" s="49">
        <f>SUM(I31:I42)</f>
        <v>2011.6378295348861</v>
      </c>
      <c r="C9" s="49">
        <f>SUM(J31:J42)</f>
        <v>1083.4021704651141</v>
      </c>
      <c r="D9" s="49">
        <f>D8-C9</f>
        <v>32934.946777667697</v>
      </c>
      <c r="F9" s="50">
        <f t="shared" ref="F9:F72" si="3">F8+1</f>
        <v>3</v>
      </c>
      <c r="G9" s="53">
        <f t="shared" ref="G9:G72" si="4">K8</f>
        <v>35843.780061990452</v>
      </c>
      <c r="H9" s="52">
        <f t="shared" ref="H9:H72" si="5">$B$4</f>
        <v>-257.91518105214345</v>
      </c>
      <c r="I9" s="53">
        <f t="shared" si="0"/>
        <v>179.21890030995226</v>
      </c>
      <c r="J9" s="53">
        <f t="shared" si="2"/>
        <v>78.701099690047755</v>
      </c>
      <c r="K9" s="52">
        <f t="shared" si="1"/>
        <v>35765.083781248264</v>
      </c>
    </row>
    <row r="10" spans="1:11">
      <c r="A10" s="48">
        <v>4</v>
      </c>
      <c r="B10" s="49">
        <f>SUM(I43:I54)</f>
        <v>1944.8195209572591</v>
      </c>
      <c r="C10" s="49">
        <f>SUM(J43:J54)</f>
        <v>1150.2204790427413</v>
      </c>
      <c r="D10" s="49">
        <f t="shared" ref="D10:D25" si="6">D9-C10</f>
        <v>31784.726298624955</v>
      </c>
      <c r="F10" s="50">
        <f t="shared" si="3"/>
        <v>4</v>
      </c>
      <c r="G10" s="53">
        <f t="shared" si="4"/>
        <v>35765.083781248264</v>
      </c>
      <c r="H10" s="52">
        <f t="shared" si="5"/>
        <v>-257.91518105214345</v>
      </c>
      <c r="I10" s="53">
        <f t="shared" si="0"/>
        <v>178.82541890624131</v>
      </c>
      <c r="J10" s="53">
        <f t="shared" si="2"/>
        <v>79.094581093758705</v>
      </c>
      <c r="K10" s="52">
        <f t="shared" si="1"/>
        <v>35685.994019102363</v>
      </c>
    </row>
    <row r="11" spans="1:11">
      <c r="A11" s="48">
        <v>5</v>
      </c>
      <c r="B11" s="49">
        <f>SUM(I55:I66)</f>
        <v>1873.8800053140776</v>
      </c>
      <c r="C11" s="49">
        <f>SUM(J55:J66)</f>
        <v>1221.1599946859226</v>
      </c>
      <c r="D11" s="49">
        <f t="shared" si="6"/>
        <v>30563.566303939031</v>
      </c>
      <c r="F11" s="50">
        <f t="shared" si="3"/>
        <v>5</v>
      </c>
      <c r="G11" s="53">
        <f t="shared" si="4"/>
        <v>35685.994019102363</v>
      </c>
      <c r="H11" s="52">
        <f t="shared" si="5"/>
        <v>-257.91518105214345</v>
      </c>
      <c r="I11" s="53">
        <f t="shared" si="0"/>
        <v>178.42997009551183</v>
      </c>
      <c r="J11" s="53">
        <f t="shared" si="2"/>
        <v>79.490029904488182</v>
      </c>
      <c r="K11" s="52">
        <f t="shared" si="1"/>
        <v>35606.508808145729</v>
      </c>
    </row>
    <row r="12" spans="1:11">
      <c r="A12" s="48">
        <v>6</v>
      </c>
      <c r="B12" s="49">
        <f>SUM(I67:I78)</f>
        <v>1798.5650955712974</v>
      </c>
      <c r="C12" s="49">
        <f>SUM(J67:J78)</f>
        <v>1296.4749044287028</v>
      </c>
      <c r="D12" s="49">
        <f t="shared" si="6"/>
        <v>29267.091399510329</v>
      </c>
      <c r="F12" s="50">
        <f t="shared" si="3"/>
        <v>6</v>
      </c>
      <c r="G12" s="53">
        <f t="shared" si="4"/>
        <v>35606.508808145729</v>
      </c>
      <c r="H12" s="52">
        <f t="shared" si="5"/>
        <v>-257.91518105214345</v>
      </c>
      <c r="I12" s="53">
        <f t="shared" si="0"/>
        <v>178.03254404072865</v>
      </c>
      <c r="J12" s="53">
        <f t="shared" si="2"/>
        <v>79.887455959271364</v>
      </c>
      <c r="K12" s="52">
        <f t="shared" si="1"/>
        <v>35526.62617113431</v>
      </c>
    </row>
    <row r="13" spans="1:11">
      <c r="A13" s="48">
        <v>7</v>
      </c>
      <c r="B13" s="49">
        <f>SUM(I79:I90)</f>
        <v>1718.6049269948103</v>
      </c>
      <c r="C13" s="49">
        <f>SUM(J79:J90)</f>
        <v>1376.4350730051899</v>
      </c>
      <c r="D13" s="49">
        <f t="shared" si="6"/>
        <v>27890.656326505141</v>
      </c>
      <c r="F13" s="50">
        <f t="shared" si="3"/>
        <v>7</v>
      </c>
      <c r="G13" s="53">
        <f t="shared" si="4"/>
        <v>35526.62617113431</v>
      </c>
      <c r="H13" s="52">
        <f t="shared" si="5"/>
        <v>-257.91518105214345</v>
      </c>
      <c r="I13" s="53">
        <f t="shared" si="0"/>
        <v>177.63313085567157</v>
      </c>
      <c r="J13" s="53">
        <f t="shared" si="2"/>
        <v>80.286869144328449</v>
      </c>
      <c r="K13" s="52">
        <f t="shared" si="1"/>
        <v>35446.344120937836</v>
      </c>
    </row>
    <row r="14" spans="1:11">
      <c r="A14" s="48">
        <v>8</v>
      </c>
      <c r="B14" s="49">
        <f>SUM(I91:I102)</f>
        <v>1633.7129901842084</v>
      </c>
      <c r="C14" s="49">
        <f>SUM(J91:J102)</f>
        <v>1461.3270098157918</v>
      </c>
      <c r="D14" s="49">
        <f t="shared" si="6"/>
        <v>26429.329316689349</v>
      </c>
      <c r="F14" s="50">
        <f t="shared" si="3"/>
        <v>8</v>
      </c>
      <c r="G14" s="53">
        <f t="shared" si="4"/>
        <v>35446.344120937836</v>
      </c>
      <c r="H14" s="52">
        <f t="shared" si="5"/>
        <v>-257.91518105214345</v>
      </c>
      <c r="I14" s="53">
        <f t="shared" si="0"/>
        <v>177.23172060468917</v>
      </c>
      <c r="J14" s="53">
        <f t="shared" si="2"/>
        <v>80.688279395310843</v>
      </c>
      <c r="K14" s="52">
        <f t="shared" si="1"/>
        <v>35365.660660490379</v>
      </c>
    </row>
    <row r="15" spans="1:11">
      <c r="A15" s="48">
        <v>9</v>
      </c>
      <c r="B15" s="49">
        <f>SUM(I103:I114)</f>
        <v>1543.5851044661897</v>
      </c>
      <c r="C15" s="49">
        <f>SUM(J103:J114)</f>
        <v>1551.4548955338107</v>
      </c>
      <c r="D15" s="49">
        <f t="shared" si="6"/>
        <v>24877.874421155539</v>
      </c>
      <c r="F15" s="50">
        <f t="shared" si="3"/>
        <v>9</v>
      </c>
      <c r="G15" s="53">
        <f t="shared" si="4"/>
        <v>35365.660660490379</v>
      </c>
      <c r="H15" s="52">
        <f t="shared" si="5"/>
        <v>-257.91518105214345</v>
      </c>
      <c r="I15" s="53">
        <f t="shared" si="0"/>
        <v>176.8283033024519</v>
      </c>
      <c r="J15" s="53">
        <f t="shared" si="2"/>
        <v>81.091696697548116</v>
      </c>
      <c r="K15" s="52">
        <f t="shared" si="1"/>
        <v>35284.573782740685</v>
      </c>
    </row>
    <row r="16" spans="1:11">
      <c r="A16" s="48">
        <v>10</v>
      </c>
      <c r="B16" s="49">
        <f>SUM(I115:I126)</f>
        <v>1447.8983279691097</v>
      </c>
      <c r="C16" s="49">
        <f>SUM(J115:J126)</f>
        <v>1647.1416720308903</v>
      </c>
      <c r="D16" s="49">
        <f t="shared" si="6"/>
        <v>23230.732749124647</v>
      </c>
      <c r="F16" s="50">
        <f t="shared" si="3"/>
        <v>10</v>
      </c>
      <c r="G16" s="53">
        <f t="shared" si="4"/>
        <v>35284.573782740685</v>
      </c>
      <c r="H16" s="52">
        <f t="shared" si="5"/>
        <v>-257.91518105214345</v>
      </c>
      <c r="I16" s="53">
        <f t="shared" si="0"/>
        <v>176.42286891370344</v>
      </c>
      <c r="J16" s="53">
        <f t="shared" si="2"/>
        <v>81.497131086296577</v>
      </c>
      <c r="K16" s="52">
        <f t="shared" si="1"/>
        <v>35203.081470602243</v>
      </c>
    </row>
    <row r="17" spans="1:11">
      <c r="A17" s="48">
        <v>11</v>
      </c>
      <c r="B17" s="49">
        <f>SUM(I127:I138)</f>
        <v>1346.3098004733226</v>
      </c>
      <c r="C17" s="49">
        <f>SUM(J127:J138)</f>
        <v>1748.7301995266776</v>
      </c>
      <c r="D17" s="49">
        <f t="shared" si="6"/>
        <v>21482.002549597968</v>
      </c>
      <c r="F17" s="50">
        <f t="shared" si="3"/>
        <v>11</v>
      </c>
      <c r="G17" s="53">
        <f t="shared" si="4"/>
        <v>35203.081470602243</v>
      </c>
      <c r="H17" s="52">
        <f t="shared" si="5"/>
        <v>-257.91518105214345</v>
      </c>
      <c r="I17" s="53">
        <f t="shared" si="0"/>
        <v>176.01540735301123</v>
      </c>
      <c r="J17" s="53">
        <f t="shared" si="2"/>
        <v>81.904592646988789</v>
      </c>
      <c r="K17" s="52">
        <f t="shared" si="1"/>
        <v>35121.181696903113</v>
      </c>
    </row>
    <row r="18" spans="1:11">
      <c r="A18" s="48">
        <v>12</v>
      </c>
      <c r="B18" s="49">
        <f>SUM(I139:I150)</f>
        <v>1238.455514891059</v>
      </c>
      <c r="C18" s="49">
        <f>SUM(J139:J150)</f>
        <v>1856.584485108941</v>
      </c>
      <c r="D18" s="49">
        <f t="shared" si="6"/>
        <v>19625.418064489026</v>
      </c>
      <c r="F18" s="50">
        <f t="shared" si="3"/>
        <v>12</v>
      </c>
      <c r="G18" s="53">
        <f t="shared" si="4"/>
        <v>35121.181696903113</v>
      </c>
      <c r="H18" s="52">
        <f t="shared" si="5"/>
        <v>-257.91518105214345</v>
      </c>
      <c r="I18" s="53">
        <f t="shared" si="0"/>
        <v>175.60590848451557</v>
      </c>
      <c r="J18" s="53">
        <f t="shared" si="2"/>
        <v>82.314091515484449</v>
      </c>
      <c r="K18" s="52">
        <f t="shared" si="1"/>
        <v>35038.872424335488</v>
      </c>
    </row>
    <row r="19" spans="1:11">
      <c r="A19" s="48">
        <v>13</v>
      </c>
      <c r="B19" s="49">
        <f>SUM(I151:I162)</f>
        <v>1123.9490129738724</v>
      </c>
      <c r="C19" s="49">
        <f>SUM(J151:J162)</f>
        <v>1971.0909870261278</v>
      </c>
      <c r="D19" s="49">
        <f t="shared" si="6"/>
        <v>17654.327077462898</v>
      </c>
      <c r="F19" s="50">
        <f t="shared" si="3"/>
        <v>13</v>
      </c>
      <c r="G19" s="53">
        <f t="shared" si="4"/>
        <v>35038.872424335488</v>
      </c>
      <c r="H19" s="52">
        <f t="shared" si="5"/>
        <v>-257.91518105214345</v>
      </c>
      <c r="I19" s="53">
        <f t="shared" si="0"/>
        <v>175.19436212167744</v>
      </c>
      <c r="J19" s="53">
        <f t="shared" si="2"/>
        <v>82.725637878322573</v>
      </c>
      <c r="K19" s="52">
        <f t="shared" si="1"/>
        <v>34956.151605405023</v>
      </c>
    </row>
    <row r="20" spans="1:11">
      <c r="A20" s="48">
        <v>14</v>
      </c>
      <c r="B20" s="49">
        <f>SUM(I163:I174)</f>
        <v>1002.380000574175</v>
      </c>
      <c r="C20" s="49">
        <f>SUM(J163:J174)</f>
        <v>2092.6599994258254</v>
      </c>
      <c r="D20" s="49">
        <f t="shared" si="6"/>
        <v>15561.667078037073</v>
      </c>
      <c r="F20" s="50">
        <f t="shared" si="3"/>
        <v>14</v>
      </c>
      <c r="G20" s="53">
        <f t="shared" si="4"/>
        <v>34956.151605405023</v>
      </c>
      <c r="H20" s="52">
        <f t="shared" si="5"/>
        <v>-257.91518105214345</v>
      </c>
      <c r="I20" s="53">
        <f t="shared" si="0"/>
        <v>174.78075802702512</v>
      </c>
      <c r="J20" s="53">
        <f t="shared" si="2"/>
        <v>83.139241972974901</v>
      </c>
      <c r="K20" s="52">
        <f t="shared" si="1"/>
        <v>34873.017182379903</v>
      </c>
    </row>
    <row r="21" spans="1:11">
      <c r="A21" s="48">
        <v>15</v>
      </c>
      <c r="B21" s="49">
        <f>SUM(I175:I186)</f>
        <v>873.31287749913656</v>
      </c>
      <c r="C21" s="49">
        <f>SUM(J175:J186)</f>
        <v>2221.7271225008635</v>
      </c>
      <c r="D21" s="49">
        <f t="shared" si="6"/>
        <v>13339.939955536211</v>
      </c>
      <c r="F21" s="50">
        <f t="shared" si="3"/>
        <v>15</v>
      </c>
      <c r="G21" s="53">
        <f t="shared" si="4"/>
        <v>34873.017182379903</v>
      </c>
      <c r="H21" s="52">
        <f t="shared" si="5"/>
        <v>-257.91518105214345</v>
      </c>
      <c r="I21" s="53">
        <f t="shared" si="0"/>
        <v>174.36508591189951</v>
      </c>
      <c r="J21" s="53">
        <f t="shared" si="2"/>
        <v>83.554914088100503</v>
      </c>
      <c r="K21" s="52">
        <f t="shared" si="1"/>
        <v>34789.46708723966</v>
      </c>
    </row>
    <row r="22" spans="1:11">
      <c r="A22" s="48">
        <v>16</v>
      </c>
      <c r="B22" s="49">
        <f>SUM(I187:I198)</f>
        <v>736.28517668918357</v>
      </c>
      <c r="C22" s="49">
        <f>SUM(J187:J198)</f>
        <v>2358.7548233108159</v>
      </c>
      <c r="D22" s="49">
        <f t="shared" si="6"/>
        <v>10981.185132225395</v>
      </c>
      <c r="F22" s="50">
        <f t="shared" si="3"/>
        <v>16</v>
      </c>
      <c r="G22" s="53">
        <f t="shared" si="4"/>
        <v>34789.46708723966</v>
      </c>
      <c r="H22" s="52">
        <f t="shared" si="5"/>
        <v>-257.91518105214345</v>
      </c>
      <c r="I22" s="53">
        <f t="shared" si="0"/>
        <v>173.9473354361983</v>
      </c>
      <c r="J22" s="53">
        <f t="shared" si="2"/>
        <v>83.972664563801715</v>
      </c>
      <c r="K22" s="52">
        <f t="shared" si="1"/>
        <v>34705.499241623715</v>
      </c>
    </row>
    <row r="23" spans="1:11">
      <c r="A23" s="48">
        <v>17</v>
      </c>
      <c r="B23" s="49">
        <f>SUM(I199:I210)</f>
        <v>590.80590712844969</v>
      </c>
      <c r="C23" s="49">
        <f>SUM(J199:J210)</f>
        <v>2504.2340928715512</v>
      </c>
      <c r="D23" s="49">
        <f t="shared" si="6"/>
        <v>8476.951039353844</v>
      </c>
      <c r="F23" s="50">
        <f t="shared" si="3"/>
        <v>17</v>
      </c>
      <c r="G23" s="53">
        <f t="shared" si="4"/>
        <v>34705.499241623715</v>
      </c>
      <c r="H23" s="52">
        <f t="shared" si="5"/>
        <v>-257.91518105214345</v>
      </c>
      <c r="I23" s="53">
        <f t="shared" si="0"/>
        <v>173.52749620811858</v>
      </c>
      <c r="J23" s="53">
        <f t="shared" si="2"/>
        <v>84.392503791881438</v>
      </c>
      <c r="K23" s="52">
        <f t="shared" si="1"/>
        <v>34621.111556779688</v>
      </c>
    </row>
    <row r="24" spans="1:11">
      <c r="A24" s="48">
        <v>18</v>
      </c>
      <c r="B24" s="49">
        <f>SUM(I211:I222)</f>
        <v>436.3537945495637</v>
      </c>
      <c r="C24" s="49">
        <f>SUM(J211:J222)</f>
        <v>2658.6862054504363</v>
      </c>
      <c r="D24" s="49">
        <f t="shared" si="6"/>
        <v>5818.2648339034076</v>
      </c>
      <c r="F24" s="50">
        <f t="shared" si="3"/>
        <v>18</v>
      </c>
      <c r="G24" s="53">
        <f t="shared" si="4"/>
        <v>34621.111556779688</v>
      </c>
      <c r="H24" s="52">
        <f t="shared" si="5"/>
        <v>-257.91518105214345</v>
      </c>
      <c r="I24" s="53">
        <f t="shared" si="0"/>
        <v>173.10555778389843</v>
      </c>
      <c r="J24" s="53">
        <f t="shared" si="2"/>
        <v>84.814442216101583</v>
      </c>
      <c r="K24" s="52">
        <f t="shared" si="1"/>
        <v>34536.301933511444</v>
      </c>
    </row>
    <row r="25" spans="1:11">
      <c r="A25" s="48">
        <v>19</v>
      </c>
      <c r="B25" s="49">
        <f>SUM(I223:I234)</f>
        <v>272.3754136289628</v>
      </c>
      <c r="C25" s="49">
        <f>SUM(J223:J234)</f>
        <v>2822.6645863710369</v>
      </c>
      <c r="D25" s="49">
        <f t="shared" si="6"/>
        <v>2995.6002475323708</v>
      </c>
      <c r="F25" s="50">
        <f t="shared" si="3"/>
        <v>19</v>
      </c>
      <c r="G25" s="53">
        <f t="shared" si="4"/>
        <v>34536.301933511444</v>
      </c>
      <c r="H25" s="52">
        <f t="shared" si="5"/>
        <v>-257.91518105214345</v>
      </c>
      <c r="I25" s="53">
        <f t="shared" si="0"/>
        <v>172.68150966755724</v>
      </c>
      <c r="J25" s="53">
        <f t="shared" si="2"/>
        <v>85.23849033244278</v>
      </c>
      <c r="K25" s="52">
        <f t="shared" si="1"/>
        <v>34451.068262126857</v>
      </c>
    </row>
    <row r="26" spans="1:11">
      <c r="A26" s="48">
        <v>20</v>
      </c>
      <c r="B26" s="49">
        <f>SUM(I235:I246)</f>
        <v>98.283204980095846</v>
      </c>
      <c r="C26" s="49">
        <f>SUM(J235:J246)-1.16</f>
        <v>2995.5967950199038</v>
      </c>
      <c r="D26" s="49">
        <f>D25-C26</f>
        <v>3.4525124669926299E-3</v>
      </c>
      <c r="F26" s="50">
        <f t="shared" si="3"/>
        <v>20</v>
      </c>
      <c r="G26" s="53">
        <f t="shared" si="4"/>
        <v>34451.068262126857</v>
      </c>
      <c r="H26" s="52">
        <f t="shared" si="5"/>
        <v>-257.91518105214345</v>
      </c>
      <c r="I26" s="53">
        <f t="shared" si="0"/>
        <v>172.25534131063429</v>
      </c>
      <c r="J26" s="53">
        <f t="shared" si="2"/>
        <v>85.664658689365723</v>
      </c>
      <c r="K26" s="52">
        <f t="shared" si="1"/>
        <v>34365.40842238535</v>
      </c>
    </row>
    <row r="27" spans="1:11">
      <c r="F27" s="50">
        <f t="shared" si="3"/>
        <v>21</v>
      </c>
      <c r="G27" s="53">
        <f t="shared" si="4"/>
        <v>34365.40842238535</v>
      </c>
      <c r="H27" s="52">
        <f t="shared" si="5"/>
        <v>-257.91518105214345</v>
      </c>
      <c r="I27" s="53">
        <f t="shared" si="0"/>
        <v>171.82704211192674</v>
      </c>
      <c r="J27" s="53">
        <f t="shared" si="2"/>
        <v>86.092957888073272</v>
      </c>
      <c r="K27" s="52">
        <f t="shared" si="1"/>
        <v>34279.320283445129</v>
      </c>
    </row>
    <row r="28" spans="1:11">
      <c r="A28" s="54" t="s">
        <v>76</v>
      </c>
      <c r="B28" s="39">
        <f>SUM(B7:B26)</f>
        <v>25899.643452512475</v>
      </c>
      <c r="C28" s="39">
        <f>SUM(C7:C26)</f>
        <v>35999.996547487528</v>
      </c>
      <c r="F28" s="50">
        <f t="shared" si="3"/>
        <v>22</v>
      </c>
      <c r="G28" s="53">
        <f t="shared" si="4"/>
        <v>34279.320283445129</v>
      </c>
      <c r="H28" s="52">
        <f t="shared" si="5"/>
        <v>-257.91518105214345</v>
      </c>
      <c r="I28" s="53">
        <f t="shared" si="0"/>
        <v>171.39660141722564</v>
      </c>
      <c r="J28" s="53">
        <f t="shared" si="2"/>
        <v>86.523398582774377</v>
      </c>
      <c r="K28" s="52">
        <f t="shared" si="1"/>
        <v>34192.801703810212</v>
      </c>
    </row>
    <row r="29" spans="1:11">
      <c r="F29" s="50">
        <f t="shared" si="3"/>
        <v>23</v>
      </c>
      <c r="G29" s="53">
        <f t="shared" si="4"/>
        <v>34192.801703810212</v>
      </c>
      <c r="H29" s="52">
        <f t="shared" si="5"/>
        <v>-257.91518105214345</v>
      </c>
      <c r="I29" s="53">
        <f t="shared" si="0"/>
        <v>170.96400851905105</v>
      </c>
      <c r="J29" s="53">
        <f t="shared" si="2"/>
        <v>86.955991480948967</v>
      </c>
      <c r="K29" s="52">
        <f t="shared" si="1"/>
        <v>34105.850531277116</v>
      </c>
    </row>
    <row r="30" spans="1:11">
      <c r="F30" s="50">
        <f t="shared" si="3"/>
        <v>24</v>
      </c>
      <c r="G30" s="53">
        <f t="shared" si="4"/>
        <v>34105.850531277116</v>
      </c>
      <c r="H30" s="52">
        <f t="shared" si="5"/>
        <v>-257.91518105214345</v>
      </c>
      <c r="I30" s="53">
        <f t="shared" si="0"/>
        <v>170.52925265638558</v>
      </c>
      <c r="J30" s="53">
        <f t="shared" si="2"/>
        <v>87.390747343614436</v>
      </c>
      <c r="K30" s="52">
        <f t="shared" si="1"/>
        <v>34018.464602881359</v>
      </c>
    </row>
    <row r="31" spans="1:11">
      <c r="F31" s="50">
        <f t="shared" si="3"/>
        <v>25</v>
      </c>
      <c r="G31" s="53">
        <f t="shared" si="4"/>
        <v>34018.464602881359</v>
      </c>
      <c r="H31" s="52">
        <f t="shared" si="5"/>
        <v>-257.91518105214345</v>
      </c>
      <c r="I31" s="53">
        <f t="shared" si="0"/>
        <v>170.09232301440679</v>
      </c>
      <c r="J31" s="53">
        <f t="shared" si="2"/>
        <v>87.827676985593229</v>
      </c>
      <c r="K31" s="52">
        <f t="shared" si="1"/>
        <v>33930.641744843619</v>
      </c>
    </row>
    <row r="32" spans="1:11">
      <c r="F32" s="50">
        <f t="shared" si="3"/>
        <v>26</v>
      </c>
      <c r="G32" s="53">
        <f t="shared" si="4"/>
        <v>33930.641744843619</v>
      </c>
      <c r="H32" s="52">
        <f t="shared" si="5"/>
        <v>-257.91518105214345</v>
      </c>
      <c r="I32" s="53">
        <f t="shared" si="0"/>
        <v>169.6532087242181</v>
      </c>
      <c r="J32" s="53">
        <f t="shared" si="2"/>
        <v>88.266791275781912</v>
      </c>
      <c r="K32" s="52">
        <f t="shared" si="1"/>
        <v>33842.379772515691</v>
      </c>
    </row>
    <row r="33" spans="6:11">
      <c r="F33" s="50">
        <f t="shared" si="3"/>
        <v>27</v>
      </c>
      <c r="G33" s="53">
        <f t="shared" si="4"/>
        <v>33842.379772515691</v>
      </c>
      <c r="H33" s="52">
        <f t="shared" si="5"/>
        <v>-257.91518105214345</v>
      </c>
      <c r="I33" s="53">
        <f t="shared" si="0"/>
        <v>169.21189886257847</v>
      </c>
      <c r="J33" s="53">
        <f t="shared" si="2"/>
        <v>88.708101137421551</v>
      </c>
      <c r="K33" s="52">
        <f t="shared" si="1"/>
        <v>33753.676490326128</v>
      </c>
    </row>
    <row r="34" spans="6:11">
      <c r="F34" s="50">
        <f t="shared" si="3"/>
        <v>28</v>
      </c>
      <c r="G34" s="53">
        <f t="shared" si="4"/>
        <v>33753.676490326128</v>
      </c>
      <c r="H34" s="52">
        <f t="shared" si="5"/>
        <v>-257.91518105214345</v>
      </c>
      <c r="I34" s="53">
        <f t="shared" si="0"/>
        <v>168.76838245163066</v>
      </c>
      <c r="J34" s="53">
        <f t="shared" si="2"/>
        <v>89.151617548369359</v>
      </c>
      <c r="K34" s="52">
        <f t="shared" si="1"/>
        <v>33664.529691725613</v>
      </c>
    </row>
    <row r="35" spans="6:11">
      <c r="F35" s="50">
        <f t="shared" si="3"/>
        <v>29</v>
      </c>
      <c r="G35" s="53">
        <f t="shared" si="4"/>
        <v>33664.529691725613</v>
      </c>
      <c r="H35" s="52">
        <f t="shared" si="5"/>
        <v>-257.91518105214345</v>
      </c>
      <c r="I35" s="53">
        <f t="shared" si="0"/>
        <v>168.32264845862807</v>
      </c>
      <c r="J35" s="53">
        <f t="shared" si="2"/>
        <v>89.59735154137195</v>
      </c>
      <c r="K35" s="52">
        <f t="shared" si="1"/>
        <v>33574.937159132096</v>
      </c>
    </row>
    <row r="36" spans="6:11">
      <c r="F36" s="50">
        <f t="shared" si="3"/>
        <v>30</v>
      </c>
      <c r="G36" s="53">
        <f t="shared" si="4"/>
        <v>33574.937159132096</v>
      </c>
      <c r="H36" s="52">
        <f t="shared" si="5"/>
        <v>-257.91518105214345</v>
      </c>
      <c r="I36" s="53">
        <f t="shared" si="0"/>
        <v>167.8746857956605</v>
      </c>
      <c r="J36" s="53">
        <f t="shared" si="2"/>
        <v>90.045314204339519</v>
      </c>
      <c r="K36" s="52">
        <f t="shared" si="1"/>
        <v>33484.89666387561</v>
      </c>
    </row>
    <row r="37" spans="6:11">
      <c r="F37" s="50">
        <f t="shared" si="3"/>
        <v>31</v>
      </c>
      <c r="G37" s="53">
        <f t="shared" si="4"/>
        <v>33484.89666387561</v>
      </c>
      <c r="H37" s="52">
        <f t="shared" si="5"/>
        <v>-257.91518105214345</v>
      </c>
      <c r="I37" s="53">
        <f t="shared" si="0"/>
        <v>167.42448331937806</v>
      </c>
      <c r="J37" s="53">
        <f t="shared" si="2"/>
        <v>90.495516680621961</v>
      </c>
      <c r="K37" s="52">
        <f t="shared" si="1"/>
        <v>33394.405966142847</v>
      </c>
    </row>
    <row r="38" spans="6:11">
      <c r="F38" s="50">
        <f t="shared" si="3"/>
        <v>32</v>
      </c>
      <c r="G38" s="53">
        <f t="shared" si="4"/>
        <v>33394.405966142847</v>
      </c>
      <c r="H38" s="52">
        <f t="shared" si="5"/>
        <v>-257.91518105214345</v>
      </c>
      <c r="I38" s="53">
        <f t="shared" si="0"/>
        <v>166.97202983071423</v>
      </c>
      <c r="J38" s="53">
        <f t="shared" si="2"/>
        <v>90.947970169285782</v>
      </c>
      <c r="K38" s="52">
        <f t="shared" si="1"/>
        <v>33303.462814921419</v>
      </c>
    </row>
    <row r="39" spans="6:11">
      <c r="F39" s="50">
        <f t="shared" si="3"/>
        <v>33</v>
      </c>
      <c r="G39" s="53">
        <f t="shared" si="4"/>
        <v>33303.462814921419</v>
      </c>
      <c r="H39" s="52">
        <f t="shared" si="5"/>
        <v>-257.91518105214345</v>
      </c>
      <c r="I39" s="53">
        <f t="shared" si="0"/>
        <v>166.5173140746071</v>
      </c>
      <c r="J39" s="53">
        <f t="shared" si="2"/>
        <v>91.402685925392916</v>
      </c>
      <c r="K39" s="52">
        <f t="shared" si="1"/>
        <v>33212.06494794388</v>
      </c>
    </row>
    <row r="40" spans="6:11">
      <c r="F40" s="50">
        <f t="shared" si="3"/>
        <v>34</v>
      </c>
      <c r="G40" s="53">
        <f t="shared" si="4"/>
        <v>33212.06494794388</v>
      </c>
      <c r="H40" s="52">
        <f t="shared" si="5"/>
        <v>-257.91518105214345</v>
      </c>
      <c r="I40" s="53">
        <f t="shared" si="0"/>
        <v>166.06032473971939</v>
      </c>
      <c r="J40" s="53">
        <f t="shared" si="2"/>
        <v>91.859675260280625</v>
      </c>
      <c r="K40" s="52">
        <f t="shared" si="1"/>
        <v>33120.210091631459</v>
      </c>
    </row>
    <row r="41" spans="6:11">
      <c r="F41" s="50">
        <f t="shared" si="3"/>
        <v>35</v>
      </c>
      <c r="G41" s="53">
        <f t="shared" si="4"/>
        <v>33120.210091631459</v>
      </c>
      <c r="H41" s="52">
        <f t="shared" si="5"/>
        <v>-257.91518105214345</v>
      </c>
      <c r="I41" s="53">
        <f t="shared" si="0"/>
        <v>165.60105045815729</v>
      </c>
      <c r="J41" s="53">
        <f t="shared" si="2"/>
        <v>92.318949541842727</v>
      </c>
      <c r="K41" s="52">
        <f t="shared" si="1"/>
        <v>33027.895961037473</v>
      </c>
    </row>
    <row r="42" spans="6:11">
      <c r="F42" s="50">
        <f t="shared" si="3"/>
        <v>36</v>
      </c>
      <c r="G42" s="53">
        <f t="shared" si="4"/>
        <v>33027.895961037473</v>
      </c>
      <c r="H42" s="52">
        <f t="shared" si="5"/>
        <v>-257.91518105214345</v>
      </c>
      <c r="I42" s="53">
        <f t="shared" si="0"/>
        <v>165.13947980518736</v>
      </c>
      <c r="J42" s="53">
        <f t="shared" si="2"/>
        <v>92.780520194812652</v>
      </c>
      <c r="K42" s="52">
        <f t="shared" si="1"/>
        <v>32935.120259790514</v>
      </c>
    </row>
    <row r="43" spans="6:11">
      <c r="F43" s="50">
        <f t="shared" si="3"/>
        <v>37</v>
      </c>
      <c r="G43" s="53">
        <f t="shared" si="4"/>
        <v>32935.120259790514</v>
      </c>
      <c r="H43" s="52">
        <f t="shared" si="5"/>
        <v>-257.91518105214345</v>
      </c>
      <c r="I43" s="53">
        <f t="shared" si="0"/>
        <v>164.67560129895259</v>
      </c>
      <c r="J43" s="53">
        <f t="shared" si="2"/>
        <v>93.24439870104743</v>
      </c>
      <c r="K43" s="52">
        <f t="shared" si="1"/>
        <v>32841.88068003732</v>
      </c>
    </row>
    <row r="44" spans="6:11">
      <c r="F44" s="50">
        <f t="shared" si="3"/>
        <v>38</v>
      </c>
      <c r="G44" s="53">
        <f t="shared" si="4"/>
        <v>32841.88068003732</v>
      </c>
      <c r="H44" s="52">
        <f t="shared" si="5"/>
        <v>-257.91518105214345</v>
      </c>
      <c r="I44" s="53">
        <f t="shared" si="0"/>
        <v>164.2094034001866</v>
      </c>
      <c r="J44" s="53">
        <f t="shared" si="2"/>
        <v>93.710596599813414</v>
      </c>
      <c r="K44" s="52">
        <f t="shared" si="1"/>
        <v>32748.174902385363</v>
      </c>
    </row>
    <row r="45" spans="6:11">
      <c r="F45" s="50">
        <f t="shared" si="3"/>
        <v>39</v>
      </c>
      <c r="G45" s="53">
        <f t="shared" si="4"/>
        <v>32748.174902385363</v>
      </c>
      <c r="H45" s="52">
        <f t="shared" si="5"/>
        <v>-257.91518105214345</v>
      </c>
      <c r="I45" s="53">
        <f t="shared" si="0"/>
        <v>163.74087451192682</v>
      </c>
      <c r="J45" s="53">
        <f t="shared" si="2"/>
        <v>94.179125488073197</v>
      </c>
      <c r="K45" s="52">
        <f t="shared" si="1"/>
        <v>32654.000595845144</v>
      </c>
    </row>
    <row r="46" spans="6:11">
      <c r="F46" s="50">
        <f t="shared" si="3"/>
        <v>40</v>
      </c>
      <c r="G46" s="53">
        <f t="shared" si="4"/>
        <v>32654.000595845144</v>
      </c>
      <c r="H46" s="52">
        <f t="shared" si="5"/>
        <v>-257.91518105214345</v>
      </c>
      <c r="I46" s="53">
        <f t="shared" si="0"/>
        <v>163.27000297922572</v>
      </c>
      <c r="J46" s="53">
        <f t="shared" si="2"/>
        <v>94.649997020774293</v>
      </c>
      <c r="K46" s="52">
        <f t="shared" si="1"/>
        <v>32559.355417772225</v>
      </c>
    </row>
    <row r="47" spans="6:11">
      <c r="F47" s="50">
        <f t="shared" si="3"/>
        <v>41</v>
      </c>
      <c r="G47" s="53">
        <f t="shared" si="4"/>
        <v>32559.355417772225</v>
      </c>
      <c r="H47" s="52">
        <f t="shared" si="5"/>
        <v>-257.91518105214345</v>
      </c>
      <c r="I47" s="53">
        <f t="shared" si="0"/>
        <v>162.79677708886112</v>
      </c>
      <c r="J47" s="53">
        <f t="shared" si="2"/>
        <v>95.123222911138896</v>
      </c>
      <c r="K47" s="52">
        <f t="shared" si="1"/>
        <v>32464.237013808943</v>
      </c>
    </row>
    <row r="48" spans="6:11">
      <c r="F48" s="50">
        <f t="shared" si="3"/>
        <v>42</v>
      </c>
      <c r="G48" s="53">
        <f t="shared" si="4"/>
        <v>32464.237013808943</v>
      </c>
      <c r="H48" s="52">
        <f t="shared" si="5"/>
        <v>-257.91518105214345</v>
      </c>
      <c r="I48" s="53">
        <f t="shared" si="0"/>
        <v>162.32118506904473</v>
      </c>
      <c r="J48" s="53">
        <f t="shared" si="2"/>
        <v>95.598814930955285</v>
      </c>
      <c r="K48" s="52">
        <f t="shared" si="1"/>
        <v>32368.643017825845</v>
      </c>
    </row>
    <row r="49" spans="6:11">
      <c r="F49" s="50">
        <f t="shared" si="3"/>
        <v>43</v>
      </c>
      <c r="G49" s="53">
        <f t="shared" si="4"/>
        <v>32368.643017825845</v>
      </c>
      <c r="H49" s="52">
        <f t="shared" si="5"/>
        <v>-257.91518105214345</v>
      </c>
      <c r="I49" s="53">
        <f t="shared" si="0"/>
        <v>161.84321508912922</v>
      </c>
      <c r="J49" s="53">
        <f t="shared" si="2"/>
        <v>96.076784910870799</v>
      </c>
      <c r="K49" s="52">
        <f t="shared" si="1"/>
        <v>32272.571051862829</v>
      </c>
    </row>
    <row r="50" spans="6:11">
      <c r="F50" s="50">
        <f t="shared" si="3"/>
        <v>44</v>
      </c>
      <c r="G50" s="53">
        <f t="shared" si="4"/>
        <v>32272.571051862829</v>
      </c>
      <c r="H50" s="52">
        <f t="shared" si="5"/>
        <v>-257.91518105214345</v>
      </c>
      <c r="I50" s="53">
        <f t="shared" si="0"/>
        <v>161.36285525931416</v>
      </c>
      <c r="J50" s="53">
        <f t="shared" si="2"/>
        <v>96.557144740685857</v>
      </c>
      <c r="K50" s="52">
        <f t="shared" si="1"/>
        <v>32176.01872607</v>
      </c>
    </row>
    <row r="51" spans="6:11">
      <c r="F51" s="50">
        <f t="shared" si="3"/>
        <v>45</v>
      </c>
      <c r="G51" s="53">
        <f t="shared" si="4"/>
        <v>32176.01872607</v>
      </c>
      <c r="H51" s="52">
        <f t="shared" si="5"/>
        <v>-257.91518105214345</v>
      </c>
      <c r="I51" s="53">
        <f t="shared" si="0"/>
        <v>160.88009363035002</v>
      </c>
      <c r="J51" s="53">
        <f t="shared" si="2"/>
        <v>97.039906369649998</v>
      </c>
      <c r="K51" s="52">
        <f t="shared" si="1"/>
        <v>32078.983638648206</v>
      </c>
    </row>
    <row r="52" spans="6:11">
      <c r="F52" s="50">
        <f t="shared" si="3"/>
        <v>46</v>
      </c>
      <c r="G52" s="53">
        <f t="shared" si="4"/>
        <v>32078.983638648206</v>
      </c>
      <c r="H52" s="52">
        <f t="shared" si="5"/>
        <v>-257.91518105214345</v>
      </c>
      <c r="I52" s="53">
        <f t="shared" si="0"/>
        <v>160.39491819324104</v>
      </c>
      <c r="J52" s="53">
        <f t="shared" si="2"/>
        <v>97.525081806758976</v>
      </c>
      <c r="K52" s="52">
        <f t="shared" si="1"/>
        <v>31981.463375789303</v>
      </c>
    </row>
    <row r="53" spans="6:11">
      <c r="F53" s="50">
        <f t="shared" si="3"/>
        <v>47</v>
      </c>
      <c r="G53" s="53">
        <f t="shared" si="4"/>
        <v>31981.463375789303</v>
      </c>
      <c r="H53" s="52">
        <f t="shared" si="5"/>
        <v>-257.91518105214345</v>
      </c>
      <c r="I53" s="53">
        <f t="shared" si="0"/>
        <v>159.90731687894652</v>
      </c>
      <c r="J53" s="53">
        <f t="shared" si="2"/>
        <v>98.012683121053499</v>
      </c>
      <c r="K53" s="52">
        <f t="shared" si="1"/>
        <v>31883.455511616106</v>
      </c>
    </row>
    <row r="54" spans="6:11">
      <c r="F54" s="50">
        <f t="shared" si="3"/>
        <v>48</v>
      </c>
      <c r="G54" s="53">
        <f t="shared" si="4"/>
        <v>31883.455511616106</v>
      </c>
      <c r="H54" s="52">
        <f t="shared" si="5"/>
        <v>-257.91518105214345</v>
      </c>
      <c r="I54" s="53">
        <f t="shared" si="0"/>
        <v>159.41727755808054</v>
      </c>
      <c r="J54" s="53">
        <f t="shared" si="2"/>
        <v>98.502722441919474</v>
      </c>
      <c r="K54" s="52">
        <f t="shared" si="1"/>
        <v>31784.957608122044</v>
      </c>
    </row>
    <row r="55" spans="6:11">
      <c r="F55" s="50">
        <f t="shared" si="3"/>
        <v>49</v>
      </c>
      <c r="G55" s="53">
        <f t="shared" si="4"/>
        <v>31784.957608122044</v>
      </c>
      <c r="H55" s="52">
        <f t="shared" si="5"/>
        <v>-257.91518105214345</v>
      </c>
      <c r="I55" s="53">
        <f t="shared" si="0"/>
        <v>158.92478804061022</v>
      </c>
      <c r="J55" s="53">
        <f t="shared" si="2"/>
        <v>98.995211959389792</v>
      </c>
      <c r="K55" s="52">
        <f t="shared" si="1"/>
        <v>31685.967215110511</v>
      </c>
    </row>
    <row r="56" spans="6:11">
      <c r="F56" s="50">
        <f t="shared" si="3"/>
        <v>50</v>
      </c>
      <c r="G56" s="53">
        <f t="shared" si="4"/>
        <v>31685.967215110511</v>
      </c>
      <c r="H56" s="52">
        <f t="shared" si="5"/>
        <v>-257.91518105214345</v>
      </c>
      <c r="I56" s="53">
        <f t="shared" si="0"/>
        <v>158.42983607555257</v>
      </c>
      <c r="J56" s="53">
        <f t="shared" si="2"/>
        <v>99.490163924447444</v>
      </c>
      <c r="K56" s="52">
        <f t="shared" si="1"/>
        <v>31586.481870133921</v>
      </c>
    </row>
    <row r="57" spans="6:11">
      <c r="F57" s="50">
        <f t="shared" si="3"/>
        <v>51</v>
      </c>
      <c r="G57" s="53">
        <f t="shared" si="4"/>
        <v>31586.481870133921</v>
      </c>
      <c r="H57" s="52">
        <f t="shared" si="5"/>
        <v>-257.91518105214345</v>
      </c>
      <c r="I57" s="53">
        <f t="shared" si="0"/>
        <v>157.93240935066962</v>
      </c>
      <c r="J57" s="53">
        <f t="shared" si="2"/>
        <v>99.9875906493304</v>
      </c>
      <c r="K57" s="52">
        <f t="shared" si="1"/>
        <v>31486.499098432447</v>
      </c>
    </row>
    <row r="58" spans="6:11">
      <c r="F58" s="50">
        <f t="shared" si="3"/>
        <v>52</v>
      </c>
      <c r="G58" s="53">
        <f t="shared" si="4"/>
        <v>31486.499098432447</v>
      </c>
      <c r="H58" s="52">
        <f t="shared" si="5"/>
        <v>-257.91518105214345</v>
      </c>
      <c r="I58" s="53">
        <f t="shared" si="0"/>
        <v>157.43249549216225</v>
      </c>
      <c r="J58" s="53">
        <f t="shared" si="2"/>
        <v>100.48750450783777</v>
      </c>
      <c r="K58" s="52">
        <f t="shared" si="1"/>
        <v>31386.016412872465</v>
      </c>
    </row>
    <row r="59" spans="6:11">
      <c r="F59" s="50">
        <f t="shared" si="3"/>
        <v>53</v>
      </c>
      <c r="G59" s="53">
        <f t="shared" si="4"/>
        <v>31386.016412872465</v>
      </c>
      <c r="H59" s="52">
        <f t="shared" si="5"/>
        <v>-257.91518105214345</v>
      </c>
      <c r="I59" s="53">
        <f t="shared" si="0"/>
        <v>156.93008206436232</v>
      </c>
      <c r="J59" s="53">
        <f t="shared" si="2"/>
        <v>100.98991793563769</v>
      </c>
      <c r="K59" s="52">
        <f t="shared" si="1"/>
        <v>31285.031313884683</v>
      </c>
    </row>
    <row r="60" spans="6:11">
      <c r="F60" s="50">
        <f t="shared" si="3"/>
        <v>54</v>
      </c>
      <c r="G60" s="53">
        <f t="shared" si="4"/>
        <v>31285.031313884683</v>
      </c>
      <c r="H60" s="52">
        <f t="shared" si="5"/>
        <v>-257.91518105214345</v>
      </c>
      <c r="I60" s="53">
        <f t="shared" si="0"/>
        <v>156.42515656942342</v>
      </c>
      <c r="J60" s="53">
        <f t="shared" si="2"/>
        <v>101.49484343057659</v>
      </c>
      <c r="K60" s="52">
        <f t="shared" si="1"/>
        <v>31183.541289401965</v>
      </c>
    </row>
    <row r="61" spans="6:11">
      <c r="F61" s="50">
        <f t="shared" si="3"/>
        <v>55</v>
      </c>
      <c r="G61" s="53">
        <f t="shared" si="4"/>
        <v>31183.541289401965</v>
      </c>
      <c r="H61" s="52">
        <f t="shared" si="5"/>
        <v>-257.91518105214345</v>
      </c>
      <c r="I61" s="53">
        <f t="shared" si="0"/>
        <v>155.91770644700983</v>
      </c>
      <c r="J61" s="53">
        <f t="shared" si="2"/>
        <v>102.00229355299018</v>
      </c>
      <c r="K61" s="52">
        <f t="shared" si="1"/>
        <v>31081.543814796831</v>
      </c>
    </row>
    <row r="62" spans="6:11">
      <c r="F62" s="50">
        <f t="shared" si="3"/>
        <v>56</v>
      </c>
      <c r="G62" s="53">
        <f t="shared" si="4"/>
        <v>31081.543814796831</v>
      </c>
      <c r="H62" s="52">
        <f t="shared" si="5"/>
        <v>-257.91518105214345</v>
      </c>
      <c r="I62" s="53">
        <f t="shared" si="0"/>
        <v>155.40771907398417</v>
      </c>
      <c r="J62" s="53">
        <f t="shared" si="2"/>
        <v>102.51228092601585</v>
      </c>
      <c r="K62" s="52">
        <f t="shared" si="1"/>
        <v>30979.036352818672</v>
      </c>
    </row>
    <row r="63" spans="6:11">
      <c r="F63" s="50">
        <f t="shared" si="3"/>
        <v>57</v>
      </c>
      <c r="G63" s="53">
        <f t="shared" si="4"/>
        <v>30979.036352818672</v>
      </c>
      <c r="H63" s="52">
        <f t="shared" si="5"/>
        <v>-257.91518105214345</v>
      </c>
      <c r="I63" s="53">
        <f t="shared" si="0"/>
        <v>154.89518176409337</v>
      </c>
      <c r="J63" s="53">
        <f t="shared" si="2"/>
        <v>103.02481823590665</v>
      </c>
      <c r="K63" s="52">
        <f t="shared" si="1"/>
        <v>30876.01635353062</v>
      </c>
    </row>
    <row r="64" spans="6:11">
      <c r="F64" s="50">
        <f t="shared" si="3"/>
        <v>58</v>
      </c>
      <c r="G64" s="53">
        <f t="shared" si="4"/>
        <v>30876.01635353062</v>
      </c>
      <c r="H64" s="52">
        <f t="shared" si="5"/>
        <v>-257.91518105214345</v>
      </c>
      <c r="I64" s="53">
        <f t="shared" si="0"/>
        <v>154.38008176765311</v>
      </c>
      <c r="J64" s="53">
        <f t="shared" si="2"/>
        <v>103.53991823234691</v>
      </c>
      <c r="K64" s="52">
        <f t="shared" si="1"/>
        <v>30772.48125424613</v>
      </c>
    </row>
    <row r="65" spans="6:11">
      <c r="F65" s="50">
        <f t="shared" si="3"/>
        <v>59</v>
      </c>
      <c r="G65" s="53">
        <f t="shared" si="4"/>
        <v>30772.48125424613</v>
      </c>
      <c r="H65" s="52">
        <f t="shared" si="5"/>
        <v>-257.91518105214345</v>
      </c>
      <c r="I65" s="53">
        <f t="shared" si="0"/>
        <v>153.86240627123064</v>
      </c>
      <c r="J65" s="53">
        <f t="shared" si="2"/>
        <v>104.05759372876938</v>
      </c>
      <c r="K65" s="52">
        <f t="shared" si="1"/>
        <v>30668.428479465216</v>
      </c>
    </row>
    <row r="66" spans="6:11">
      <c r="F66" s="50">
        <f t="shared" si="3"/>
        <v>60</v>
      </c>
      <c r="G66" s="53">
        <f t="shared" si="4"/>
        <v>30668.428479465216</v>
      </c>
      <c r="H66" s="52">
        <f t="shared" si="5"/>
        <v>-257.91518105214345</v>
      </c>
      <c r="I66" s="53">
        <f t="shared" si="0"/>
        <v>153.34214239732609</v>
      </c>
      <c r="J66" s="53">
        <f t="shared" si="2"/>
        <v>104.57785760267393</v>
      </c>
      <c r="K66" s="52">
        <f t="shared" si="1"/>
        <v>30563.855440810399</v>
      </c>
    </row>
    <row r="67" spans="6:11">
      <c r="F67" s="50">
        <f t="shared" si="3"/>
        <v>61</v>
      </c>
      <c r="G67" s="53">
        <f t="shared" si="4"/>
        <v>30563.855440810399</v>
      </c>
      <c r="H67" s="52">
        <f t="shared" si="5"/>
        <v>-257.91518105214345</v>
      </c>
      <c r="I67" s="53">
        <f t="shared" si="0"/>
        <v>152.81927720405199</v>
      </c>
      <c r="J67" s="53">
        <f t="shared" si="2"/>
        <v>105.10072279594803</v>
      </c>
      <c r="K67" s="52">
        <f t="shared" si="1"/>
        <v>30458.759536962309</v>
      </c>
    </row>
    <row r="68" spans="6:11">
      <c r="F68" s="50">
        <f t="shared" si="3"/>
        <v>62</v>
      </c>
      <c r="G68" s="53">
        <f t="shared" si="4"/>
        <v>30458.759536962309</v>
      </c>
      <c r="H68" s="52">
        <f t="shared" si="5"/>
        <v>-257.91518105214345</v>
      </c>
      <c r="I68" s="53">
        <f t="shared" si="0"/>
        <v>152.29379768481155</v>
      </c>
      <c r="J68" s="53">
        <f t="shared" si="2"/>
        <v>105.62620231518846</v>
      </c>
      <c r="K68" s="52">
        <f t="shared" si="1"/>
        <v>30353.138153594977</v>
      </c>
    </row>
    <row r="69" spans="6:11">
      <c r="F69" s="50">
        <f t="shared" si="3"/>
        <v>63</v>
      </c>
      <c r="G69" s="53">
        <f t="shared" si="4"/>
        <v>30353.138153594977</v>
      </c>
      <c r="H69" s="52">
        <f t="shared" si="5"/>
        <v>-257.91518105214345</v>
      </c>
      <c r="I69" s="53">
        <f t="shared" si="0"/>
        <v>151.76569076797489</v>
      </c>
      <c r="J69" s="53">
        <f t="shared" si="2"/>
        <v>106.15430923202513</v>
      </c>
      <c r="K69" s="52">
        <f t="shared" si="1"/>
        <v>30246.988663310807</v>
      </c>
    </row>
    <row r="70" spans="6:11">
      <c r="F70" s="50">
        <f t="shared" si="3"/>
        <v>64</v>
      </c>
      <c r="G70" s="53">
        <f t="shared" si="4"/>
        <v>30246.988663310807</v>
      </c>
      <c r="H70" s="52">
        <f t="shared" si="5"/>
        <v>-257.91518105214345</v>
      </c>
      <c r="I70" s="53">
        <f t="shared" si="0"/>
        <v>151.23494331655405</v>
      </c>
      <c r="J70" s="53">
        <f t="shared" si="2"/>
        <v>106.68505668344596</v>
      </c>
      <c r="K70" s="52">
        <f t="shared" si="1"/>
        <v>30140.308425575218</v>
      </c>
    </row>
    <row r="71" spans="6:11">
      <c r="F71" s="50">
        <f t="shared" si="3"/>
        <v>65</v>
      </c>
      <c r="G71" s="53">
        <f t="shared" si="4"/>
        <v>30140.308425575218</v>
      </c>
      <c r="H71" s="52">
        <f t="shared" si="5"/>
        <v>-257.91518105214345</v>
      </c>
      <c r="I71" s="53">
        <f t="shared" ref="I71:I134" si="7">G71*($B$2/12)</f>
        <v>150.70154212787608</v>
      </c>
      <c r="J71" s="53">
        <f t="shared" si="2"/>
        <v>107.21845787212393</v>
      </c>
      <c r="K71" s="52">
        <f t="shared" ref="K71:K134" si="8">G71+I71+H71</f>
        <v>30033.094786650952</v>
      </c>
    </row>
    <row r="72" spans="6:11">
      <c r="F72" s="50">
        <f t="shared" si="3"/>
        <v>66</v>
      </c>
      <c r="G72" s="53">
        <f t="shared" si="4"/>
        <v>30033.094786650952</v>
      </c>
      <c r="H72" s="52">
        <f t="shared" si="5"/>
        <v>-257.91518105214345</v>
      </c>
      <c r="I72" s="53">
        <f t="shared" si="7"/>
        <v>150.16547393325476</v>
      </c>
      <c r="J72" s="53">
        <f t="shared" ref="J72:J135" si="9">257.92-I72</f>
        <v>107.75452606674526</v>
      </c>
      <c r="K72" s="52">
        <f t="shared" si="8"/>
        <v>29925.345079532064</v>
      </c>
    </row>
    <row r="73" spans="6:11">
      <c r="F73" s="50">
        <f t="shared" ref="F73:F136" si="10">F72+1</f>
        <v>67</v>
      </c>
      <c r="G73" s="53">
        <f t="shared" ref="G73:G136" si="11">K72</f>
        <v>29925.345079532064</v>
      </c>
      <c r="H73" s="52">
        <f t="shared" ref="H73:H136" si="12">$B$4</f>
        <v>-257.91518105214345</v>
      </c>
      <c r="I73" s="53">
        <f t="shared" si="7"/>
        <v>149.62672539766032</v>
      </c>
      <c r="J73" s="53">
        <f t="shared" si="9"/>
        <v>108.29327460233969</v>
      </c>
      <c r="K73" s="52">
        <f t="shared" si="8"/>
        <v>29817.056623877583</v>
      </c>
    </row>
    <row r="74" spans="6:11">
      <c r="F74" s="50">
        <f t="shared" si="10"/>
        <v>68</v>
      </c>
      <c r="G74" s="53">
        <f t="shared" si="11"/>
        <v>29817.056623877583</v>
      </c>
      <c r="H74" s="52">
        <f t="shared" si="12"/>
        <v>-257.91518105214345</v>
      </c>
      <c r="I74" s="53">
        <f t="shared" si="7"/>
        <v>149.08528311938792</v>
      </c>
      <c r="J74" s="53">
        <f t="shared" si="9"/>
        <v>108.83471688061209</v>
      </c>
      <c r="K74" s="52">
        <f t="shared" si="8"/>
        <v>29708.226725944827</v>
      </c>
    </row>
    <row r="75" spans="6:11">
      <c r="F75" s="50">
        <f t="shared" si="10"/>
        <v>69</v>
      </c>
      <c r="G75" s="53">
        <f t="shared" si="11"/>
        <v>29708.226725944827</v>
      </c>
      <c r="H75" s="52">
        <f t="shared" si="12"/>
        <v>-257.91518105214345</v>
      </c>
      <c r="I75" s="53">
        <f t="shared" si="7"/>
        <v>148.54113362972413</v>
      </c>
      <c r="J75" s="53">
        <f t="shared" si="9"/>
        <v>109.37886637027589</v>
      </c>
      <c r="K75" s="52">
        <f t="shared" si="8"/>
        <v>29598.852678522409</v>
      </c>
    </row>
    <row r="76" spans="6:11">
      <c r="F76" s="50">
        <f t="shared" si="10"/>
        <v>70</v>
      </c>
      <c r="G76" s="53">
        <f t="shared" si="11"/>
        <v>29598.852678522409</v>
      </c>
      <c r="H76" s="52">
        <f t="shared" si="12"/>
        <v>-257.91518105214345</v>
      </c>
      <c r="I76" s="53">
        <f t="shared" si="7"/>
        <v>147.99426339261205</v>
      </c>
      <c r="J76" s="53">
        <f t="shared" si="9"/>
        <v>109.92573660738796</v>
      </c>
      <c r="K76" s="52">
        <f t="shared" si="8"/>
        <v>29488.931760862877</v>
      </c>
    </row>
    <row r="77" spans="6:11">
      <c r="F77" s="50">
        <f t="shared" si="10"/>
        <v>71</v>
      </c>
      <c r="G77" s="53">
        <f t="shared" si="11"/>
        <v>29488.931760862877</v>
      </c>
      <c r="H77" s="52">
        <f t="shared" si="12"/>
        <v>-257.91518105214345</v>
      </c>
      <c r="I77" s="53">
        <f t="shared" si="7"/>
        <v>147.4446588043144</v>
      </c>
      <c r="J77" s="53">
        <f t="shared" si="9"/>
        <v>110.47534119568562</v>
      </c>
      <c r="K77" s="52">
        <f t="shared" si="8"/>
        <v>29378.461238615047</v>
      </c>
    </row>
    <row r="78" spans="6:11">
      <c r="F78" s="50">
        <f t="shared" si="10"/>
        <v>72</v>
      </c>
      <c r="G78" s="53">
        <f t="shared" si="11"/>
        <v>29378.461238615047</v>
      </c>
      <c r="H78" s="52">
        <f t="shared" si="12"/>
        <v>-257.91518105214345</v>
      </c>
      <c r="I78" s="53">
        <f t="shared" si="7"/>
        <v>146.89230619307523</v>
      </c>
      <c r="J78" s="53">
        <f t="shared" si="9"/>
        <v>111.02769380692479</v>
      </c>
      <c r="K78" s="52">
        <f t="shared" si="8"/>
        <v>29267.43836375598</v>
      </c>
    </row>
    <row r="79" spans="6:11">
      <c r="F79" s="50">
        <f t="shared" si="10"/>
        <v>73</v>
      </c>
      <c r="G79" s="53">
        <f t="shared" si="11"/>
        <v>29267.43836375598</v>
      </c>
      <c r="H79" s="52">
        <f t="shared" si="12"/>
        <v>-257.91518105214345</v>
      </c>
      <c r="I79" s="53">
        <f t="shared" si="7"/>
        <v>146.3371918187799</v>
      </c>
      <c r="J79" s="53">
        <f t="shared" si="9"/>
        <v>111.58280818122012</v>
      </c>
      <c r="K79" s="52">
        <f t="shared" si="8"/>
        <v>29155.860374522617</v>
      </c>
    </row>
    <row r="80" spans="6:11">
      <c r="F80" s="50">
        <f t="shared" si="10"/>
        <v>74</v>
      </c>
      <c r="G80" s="53">
        <f t="shared" si="11"/>
        <v>29155.860374522617</v>
      </c>
      <c r="H80" s="52">
        <f t="shared" si="12"/>
        <v>-257.91518105214345</v>
      </c>
      <c r="I80" s="53">
        <f t="shared" si="7"/>
        <v>145.7793018726131</v>
      </c>
      <c r="J80" s="53">
        <f t="shared" si="9"/>
        <v>112.14069812738691</v>
      </c>
      <c r="K80" s="52">
        <f t="shared" si="8"/>
        <v>29043.724495343085</v>
      </c>
    </row>
    <row r="81" spans="6:11">
      <c r="F81" s="50">
        <f t="shared" si="10"/>
        <v>75</v>
      </c>
      <c r="G81" s="53">
        <f t="shared" si="11"/>
        <v>29043.724495343085</v>
      </c>
      <c r="H81" s="52">
        <f t="shared" si="12"/>
        <v>-257.91518105214345</v>
      </c>
      <c r="I81" s="53">
        <f t="shared" si="7"/>
        <v>145.21862247671544</v>
      </c>
      <c r="J81" s="53">
        <f t="shared" si="9"/>
        <v>112.70137752328458</v>
      </c>
      <c r="K81" s="52">
        <f t="shared" si="8"/>
        <v>28931.027936767656</v>
      </c>
    </row>
    <row r="82" spans="6:11">
      <c r="F82" s="50">
        <f t="shared" si="10"/>
        <v>76</v>
      </c>
      <c r="G82" s="53">
        <f t="shared" si="11"/>
        <v>28931.027936767656</v>
      </c>
      <c r="H82" s="52">
        <f t="shared" si="12"/>
        <v>-257.91518105214345</v>
      </c>
      <c r="I82" s="53">
        <f t="shared" si="7"/>
        <v>144.65513968383829</v>
      </c>
      <c r="J82" s="53">
        <f t="shared" si="9"/>
        <v>113.26486031616173</v>
      </c>
      <c r="K82" s="52">
        <f t="shared" si="8"/>
        <v>28817.767895399349</v>
      </c>
    </row>
    <row r="83" spans="6:11">
      <c r="F83" s="50">
        <f t="shared" si="10"/>
        <v>77</v>
      </c>
      <c r="G83" s="53">
        <f t="shared" si="11"/>
        <v>28817.767895399349</v>
      </c>
      <c r="H83" s="52">
        <f t="shared" si="12"/>
        <v>-257.91518105214345</v>
      </c>
      <c r="I83" s="53">
        <f t="shared" si="7"/>
        <v>144.08883947699675</v>
      </c>
      <c r="J83" s="53">
        <f t="shared" si="9"/>
        <v>113.83116052300326</v>
      </c>
      <c r="K83" s="52">
        <f t="shared" si="8"/>
        <v>28703.941553824203</v>
      </c>
    </row>
    <row r="84" spans="6:11">
      <c r="F84" s="50">
        <f t="shared" si="10"/>
        <v>78</v>
      </c>
      <c r="G84" s="53">
        <f t="shared" si="11"/>
        <v>28703.941553824203</v>
      </c>
      <c r="H84" s="52">
        <f t="shared" si="12"/>
        <v>-257.91518105214345</v>
      </c>
      <c r="I84" s="53">
        <f t="shared" si="7"/>
        <v>143.51970776912103</v>
      </c>
      <c r="J84" s="53">
        <f t="shared" si="9"/>
        <v>114.40029223087899</v>
      </c>
      <c r="K84" s="52">
        <f t="shared" si="8"/>
        <v>28589.546080541182</v>
      </c>
    </row>
    <row r="85" spans="6:11">
      <c r="F85" s="50">
        <f t="shared" si="10"/>
        <v>79</v>
      </c>
      <c r="G85" s="53">
        <f t="shared" si="11"/>
        <v>28589.546080541182</v>
      </c>
      <c r="H85" s="52">
        <f t="shared" si="12"/>
        <v>-257.91518105214345</v>
      </c>
      <c r="I85" s="53">
        <f t="shared" si="7"/>
        <v>142.9477304027059</v>
      </c>
      <c r="J85" s="53">
        <f t="shared" si="9"/>
        <v>114.97226959729412</v>
      </c>
      <c r="K85" s="52">
        <f t="shared" si="8"/>
        <v>28474.578629891745</v>
      </c>
    </row>
    <row r="86" spans="6:11">
      <c r="F86" s="50">
        <f t="shared" si="10"/>
        <v>80</v>
      </c>
      <c r="G86" s="53">
        <f t="shared" si="11"/>
        <v>28474.578629891745</v>
      </c>
      <c r="H86" s="52">
        <f t="shared" si="12"/>
        <v>-257.91518105214345</v>
      </c>
      <c r="I86" s="53">
        <f t="shared" si="7"/>
        <v>142.37289314945872</v>
      </c>
      <c r="J86" s="53">
        <f t="shared" si="9"/>
        <v>115.5471068505413</v>
      </c>
      <c r="K86" s="52">
        <f t="shared" si="8"/>
        <v>28359.03634198906</v>
      </c>
    </row>
    <row r="87" spans="6:11">
      <c r="F87" s="50">
        <f t="shared" si="10"/>
        <v>81</v>
      </c>
      <c r="G87" s="53">
        <f t="shared" si="11"/>
        <v>28359.03634198906</v>
      </c>
      <c r="H87" s="52">
        <f t="shared" si="12"/>
        <v>-257.91518105214345</v>
      </c>
      <c r="I87" s="53">
        <f t="shared" si="7"/>
        <v>141.7951817099453</v>
      </c>
      <c r="J87" s="53">
        <f t="shared" si="9"/>
        <v>116.12481829005472</v>
      </c>
      <c r="K87" s="52">
        <f t="shared" si="8"/>
        <v>28242.916342646862</v>
      </c>
    </row>
    <row r="88" spans="6:11">
      <c r="F88" s="50">
        <f t="shared" si="10"/>
        <v>82</v>
      </c>
      <c r="G88" s="53">
        <f t="shared" si="11"/>
        <v>28242.916342646862</v>
      </c>
      <c r="H88" s="52">
        <f t="shared" si="12"/>
        <v>-257.91518105214345</v>
      </c>
      <c r="I88" s="53">
        <f t="shared" si="7"/>
        <v>141.21458171323431</v>
      </c>
      <c r="J88" s="53">
        <f t="shared" si="9"/>
        <v>116.70541828676571</v>
      </c>
      <c r="K88" s="52">
        <f t="shared" si="8"/>
        <v>28126.215743307952</v>
      </c>
    </row>
    <row r="89" spans="6:11">
      <c r="F89" s="50">
        <f t="shared" si="10"/>
        <v>83</v>
      </c>
      <c r="G89" s="53">
        <f t="shared" si="11"/>
        <v>28126.215743307952</v>
      </c>
      <c r="H89" s="52">
        <f t="shared" si="12"/>
        <v>-257.91518105214345</v>
      </c>
      <c r="I89" s="53">
        <f t="shared" si="7"/>
        <v>140.63107871653978</v>
      </c>
      <c r="J89" s="53">
        <f t="shared" si="9"/>
        <v>117.28892128346024</v>
      </c>
      <c r="K89" s="52">
        <f t="shared" si="8"/>
        <v>28008.931640972347</v>
      </c>
    </row>
    <row r="90" spans="6:11">
      <c r="F90" s="50">
        <f t="shared" si="10"/>
        <v>84</v>
      </c>
      <c r="G90" s="53">
        <f t="shared" si="11"/>
        <v>28008.931640972347</v>
      </c>
      <c r="H90" s="52">
        <f t="shared" si="12"/>
        <v>-257.91518105214345</v>
      </c>
      <c r="I90" s="53">
        <f t="shared" si="7"/>
        <v>140.04465820486175</v>
      </c>
      <c r="J90" s="53">
        <f t="shared" si="9"/>
        <v>117.87534179513827</v>
      </c>
      <c r="K90" s="52">
        <f t="shared" si="8"/>
        <v>27891.061118125064</v>
      </c>
    </row>
    <row r="91" spans="6:11">
      <c r="F91" s="50">
        <f t="shared" si="10"/>
        <v>85</v>
      </c>
      <c r="G91" s="53">
        <f t="shared" si="11"/>
        <v>27891.061118125064</v>
      </c>
      <c r="H91" s="52">
        <f t="shared" si="12"/>
        <v>-257.91518105214345</v>
      </c>
      <c r="I91" s="53">
        <f t="shared" si="7"/>
        <v>139.45530559062533</v>
      </c>
      <c r="J91" s="53">
        <f t="shared" si="9"/>
        <v>118.46469440937469</v>
      </c>
      <c r="K91" s="52">
        <f t="shared" si="8"/>
        <v>27772.601242663546</v>
      </c>
    </row>
    <row r="92" spans="6:11">
      <c r="F92" s="50">
        <f t="shared" si="10"/>
        <v>86</v>
      </c>
      <c r="G92" s="53">
        <f t="shared" si="11"/>
        <v>27772.601242663546</v>
      </c>
      <c r="H92" s="52">
        <f t="shared" si="12"/>
        <v>-257.91518105214345</v>
      </c>
      <c r="I92" s="53">
        <f t="shared" si="7"/>
        <v>138.86300621331773</v>
      </c>
      <c r="J92" s="53">
        <f t="shared" si="9"/>
        <v>119.05699378668228</v>
      </c>
      <c r="K92" s="52">
        <f t="shared" si="8"/>
        <v>27653.549067824719</v>
      </c>
    </row>
    <row r="93" spans="6:11">
      <c r="F93" s="50">
        <f t="shared" si="10"/>
        <v>87</v>
      </c>
      <c r="G93" s="53">
        <f t="shared" si="11"/>
        <v>27653.549067824719</v>
      </c>
      <c r="H93" s="52">
        <f t="shared" si="12"/>
        <v>-257.91518105214345</v>
      </c>
      <c r="I93" s="53">
        <f t="shared" si="7"/>
        <v>138.26774533912359</v>
      </c>
      <c r="J93" s="53">
        <f t="shared" si="9"/>
        <v>119.65225466087642</v>
      </c>
      <c r="K93" s="52">
        <f t="shared" si="8"/>
        <v>27533.901632111698</v>
      </c>
    </row>
    <row r="94" spans="6:11">
      <c r="F94" s="50">
        <f t="shared" si="10"/>
        <v>88</v>
      </c>
      <c r="G94" s="53">
        <f t="shared" si="11"/>
        <v>27533.901632111698</v>
      </c>
      <c r="H94" s="52">
        <f t="shared" si="12"/>
        <v>-257.91518105214345</v>
      </c>
      <c r="I94" s="53">
        <f t="shared" si="7"/>
        <v>137.66950816055848</v>
      </c>
      <c r="J94" s="53">
        <f t="shared" si="9"/>
        <v>120.25049183944154</v>
      </c>
      <c r="K94" s="52">
        <f t="shared" si="8"/>
        <v>27413.655959220112</v>
      </c>
    </row>
    <row r="95" spans="6:11">
      <c r="F95" s="50">
        <f t="shared" si="10"/>
        <v>89</v>
      </c>
      <c r="G95" s="53">
        <f t="shared" si="11"/>
        <v>27413.655959220112</v>
      </c>
      <c r="H95" s="52">
        <f t="shared" si="12"/>
        <v>-257.91518105214345</v>
      </c>
      <c r="I95" s="53">
        <f t="shared" si="7"/>
        <v>137.06827979610057</v>
      </c>
      <c r="J95" s="53">
        <f t="shared" si="9"/>
        <v>120.85172020389945</v>
      </c>
      <c r="K95" s="52">
        <f t="shared" si="8"/>
        <v>27292.80905796407</v>
      </c>
    </row>
    <row r="96" spans="6:11">
      <c r="F96" s="50">
        <f t="shared" si="10"/>
        <v>90</v>
      </c>
      <c r="G96" s="53">
        <f t="shared" si="11"/>
        <v>27292.80905796407</v>
      </c>
      <c r="H96" s="52">
        <f t="shared" si="12"/>
        <v>-257.91518105214345</v>
      </c>
      <c r="I96" s="53">
        <f t="shared" si="7"/>
        <v>136.46404528982035</v>
      </c>
      <c r="J96" s="53">
        <f t="shared" si="9"/>
        <v>121.45595471017967</v>
      </c>
      <c r="K96" s="52">
        <f t="shared" si="8"/>
        <v>27171.357922201747</v>
      </c>
    </row>
    <row r="97" spans="6:11">
      <c r="F97" s="50">
        <f t="shared" si="10"/>
        <v>91</v>
      </c>
      <c r="G97" s="53">
        <f t="shared" si="11"/>
        <v>27171.357922201747</v>
      </c>
      <c r="H97" s="52">
        <f t="shared" si="12"/>
        <v>-257.91518105214345</v>
      </c>
      <c r="I97" s="53">
        <f t="shared" si="7"/>
        <v>135.85678961100874</v>
      </c>
      <c r="J97" s="53">
        <f t="shared" si="9"/>
        <v>122.06321038899128</v>
      </c>
      <c r="K97" s="52">
        <f t="shared" si="8"/>
        <v>27049.299530760611</v>
      </c>
    </row>
    <row r="98" spans="6:11">
      <c r="F98" s="50">
        <f t="shared" si="10"/>
        <v>92</v>
      </c>
      <c r="G98" s="53">
        <f t="shared" si="11"/>
        <v>27049.299530760611</v>
      </c>
      <c r="H98" s="52">
        <f t="shared" si="12"/>
        <v>-257.91518105214345</v>
      </c>
      <c r="I98" s="53">
        <f t="shared" si="7"/>
        <v>135.24649765380306</v>
      </c>
      <c r="J98" s="53">
        <f t="shared" si="9"/>
        <v>122.67350234619695</v>
      </c>
      <c r="K98" s="52">
        <f t="shared" si="8"/>
        <v>26926.63084736227</v>
      </c>
    </row>
    <row r="99" spans="6:11">
      <c r="F99" s="50">
        <f t="shared" si="10"/>
        <v>93</v>
      </c>
      <c r="G99" s="53">
        <f t="shared" si="11"/>
        <v>26926.63084736227</v>
      </c>
      <c r="H99" s="52">
        <f t="shared" si="12"/>
        <v>-257.91518105214345</v>
      </c>
      <c r="I99" s="53">
        <f t="shared" si="7"/>
        <v>134.63315423681135</v>
      </c>
      <c r="J99" s="53">
        <f t="shared" si="9"/>
        <v>123.28684576318867</v>
      </c>
      <c r="K99" s="52">
        <f t="shared" si="8"/>
        <v>26803.348820546937</v>
      </c>
    </row>
    <row r="100" spans="6:11">
      <c r="F100" s="50">
        <f t="shared" si="10"/>
        <v>94</v>
      </c>
      <c r="G100" s="53">
        <f t="shared" si="11"/>
        <v>26803.348820546937</v>
      </c>
      <c r="H100" s="52">
        <f t="shared" si="12"/>
        <v>-257.91518105214345</v>
      </c>
      <c r="I100" s="53">
        <f t="shared" si="7"/>
        <v>134.01674410273469</v>
      </c>
      <c r="J100" s="53">
        <f t="shared" si="9"/>
        <v>123.90325589726532</v>
      </c>
      <c r="K100" s="52">
        <f t="shared" si="8"/>
        <v>26679.450383597527</v>
      </c>
    </row>
    <row r="101" spans="6:11">
      <c r="F101" s="50">
        <f t="shared" si="10"/>
        <v>95</v>
      </c>
      <c r="G101" s="53">
        <f t="shared" si="11"/>
        <v>26679.450383597527</v>
      </c>
      <c r="H101" s="52">
        <f t="shared" si="12"/>
        <v>-257.91518105214345</v>
      </c>
      <c r="I101" s="53">
        <f t="shared" si="7"/>
        <v>133.39725191798763</v>
      </c>
      <c r="J101" s="53">
        <f t="shared" si="9"/>
        <v>124.52274808201238</v>
      </c>
      <c r="K101" s="52">
        <f t="shared" si="8"/>
        <v>26554.932454463371</v>
      </c>
    </row>
    <row r="102" spans="6:11">
      <c r="F102" s="50">
        <f t="shared" si="10"/>
        <v>96</v>
      </c>
      <c r="G102" s="53">
        <f t="shared" si="11"/>
        <v>26554.932454463371</v>
      </c>
      <c r="H102" s="52">
        <f t="shared" si="12"/>
        <v>-257.91518105214345</v>
      </c>
      <c r="I102" s="53">
        <f t="shared" si="7"/>
        <v>132.77466227231685</v>
      </c>
      <c r="J102" s="53">
        <f t="shared" si="9"/>
        <v>125.14533772768317</v>
      </c>
      <c r="K102" s="52">
        <f t="shared" si="8"/>
        <v>26429.791935683545</v>
      </c>
    </row>
    <row r="103" spans="6:11">
      <c r="F103" s="50">
        <f t="shared" si="10"/>
        <v>97</v>
      </c>
      <c r="G103" s="53">
        <f t="shared" si="11"/>
        <v>26429.791935683545</v>
      </c>
      <c r="H103" s="52">
        <f t="shared" si="12"/>
        <v>-257.91518105214345</v>
      </c>
      <c r="I103" s="53">
        <f t="shared" si="7"/>
        <v>132.14895967841773</v>
      </c>
      <c r="J103" s="53">
        <f t="shared" si="9"/>
        <v>125.77104032158229</v>
      </c>
      <c r="K103" s="52">
        <f t="shared" si="8"/>
        <v>26304.025714309821</v>
      </c>
    </row>
    <row r="104" spans="6:11">
      <c r="F104" s="50">
        <f t="shared" si="10"/>
        <v>98</v>
      </c>
      <c r="G104" s="53">
        <f t="shared" si="11"/>
        <v>26304.025714309821</v>
      </c>
      <c r="H104" s="52">
        <f t="shared" si="12"/>
        <v>-257.91518105214345</v>
      </c>
      <c r="I104" s="53">
        <f t="shared" si="7"/>
        <v>131.52012857154909</v>
      </c>
      <c r="J104" s="53">
        <f t="shared" si="9"/>
        <v>126.39987142845092</v>
      </c>
      <c r="K104" s="52">
        <f t="shared" si="8"/>
        <v>26177.630661829226</v>
      </c>
    </row>
    <row r="105" spans="6:11">
      <c r="F105" s="50">
        <f t="shared" si="10"/>
        <v>99</v>
      </c>
      <c r="G105" s="53">
        <f t="shared" si="11"/>
        <v>26177.630661829226</v>
      </c>
      <c r="H105" s="52">
        <f t="shared" si="12"/>
        <v>-257.91518105214345</v>
      </c>
      <c r="I105" s="53">
        <f t="shared" si="7"/>
        <v>130.88815330914613</v>
      </c>
      <c r="J105" s="53">
        <f t="shared" si="9"/>
        <v>127.03184669085388</v>
      </c>
      <c r="K105" s="52">
        <f t="shared" si="8"/>
        <v>26050.603634086227</v>
      </c>
    </row>
    <row r="106" spans="6:11">
      <c r="F106" s="50">
        <f t="shared" si="10"/>
        <v>100</v>
      </c>
      <c r="G106" s="53">
        <f t="shared" si="11"/>
        <v>26050.603634086227</v>
      </c>
      <c r="H106" s="52">
        <f t="shared" si="12"/>
        <v>-257.91518105214345</v>
      </c>
      <c r="I106" s="53">
        <f t="shared" si="7"/>
        <v>130.25301817043115</v>
      </c>
      <c r="J106" s="53">
        <f t="shared" si="9"/>
        <v>127.66698182956887</v>
      </c>
      <c r="K106" s="52">
        <f t="shared" si="8"/>
        <v>25922.941471204515</v>
      </c>
    </row>
    <row r="107" spans="6:11">
      <c r="F107" s="50">
        <f t="shared" si="10"/>
        <v>101</v>
      </c>
      <c r="G107" s="53">
        <f t="shared" si="11"/>
        <v>25922.941471204515</v>
      </c>
      <c r="H107" s="52">
        <f t="shared" si="12"/>
        <v>-257.91518105214345</v>
      </c>
      <c r="I107" s="53">
        <f t="shared" si="7"/>
        <v>129.61470735602256</v>
      </c>
      <c r="J107" s="53">
        <f t="shared" si="9"/>
        <v>128.30529264397745</v>
      </c>
      <c r="K107" s="52">
        <f t="shared" si="8"/>
        <v>25794.640997508395</v>
      </c>
    </row>
    <row r="108" spans="6:11">
      <c r="F108" s="50">
        <f t="shared" si="10"/>
        <v>102</v>
      </c>
      <c r="G108" s="53">
        <f t="shared" si="11"/>
        <v>25794.640997508395</v>
      </c>
      <c r="H108" s="52">
        <f t="shared" si="12"/>
        <v>-257.91518105214345</v>
      </c>
      <c r="I108" s="53">
        <f t="shared" si="7"/>
        <v>128.97320498754198</v>
      </c>
      <c r="J108" s="53">
        <f t="shared" si="9"/>
        <v>128.94679501245804</v>
      </c>
      <c r="K108" s="52">
        <f t="shared" si="8"/>
        <v>25665.699021443794</v>
      </c>
    </row>
    <row r="109" spans="6:11">
      <c r="F109" s="50">
        <f t="shared" si="10"/>
        <v>103</v>
      </c>
      <c r="G109" s="53">
        <f t="shared" si="11"/>
        <v>25665.699021443794</v>
      </c>
      <c r="H109" s="52">
        <f t="shared" si="12"/>
        <v>-257.91518105214345</v>
      </c>
      <c r="I109" s="53">
        <f t="shared" si="7"/>
        <v>128.32849510721897</v>
      </c>
      <c r="J109" s="53">
        <f t="shared" si="9"/>
        <v>129.59150489278105</v>
      </c>
      <c r="K109" s="52">
        <f t="shared" si="8"/>
        <v>25536.11233549887</v>
      </c>
    </row>
    <row r="110" spans="6:11">
      <c r="F110" s="50">
        <f t="shared" si="10"/>
        <v>104</v>
      </c>
      <c r="G110" s="53">
        <f t="shared" si="11"/>
        <v>25536.11233549887</v>
      </c>
      <c r="H110" s="52">
        <f t="shared" si="12"/>
        <v>-257.91518105214345</v>
      </c>
      <c r="I110" s="53">
        <f t="shared" si="7"/>
        <v>127.68056167749435</v>
      </c>
      <c r="J110" s="53">
        <f t="shared" si="9"/>
        <v>130.23943832250566</v>
      </c>
      <c r="K110" s="52">
        <f t="shared" si="8"/>
        <v>25405.877716124221</v>
      </c>
    </row>
    <row r="111" spans="6:11">
      <c r="F111" s="50">
        <f t="shared" si="10"/>
        <v>105</v>
      </c>
      <c r="G111" s="53">
        <f t="shared" si="11"/>
        <v>25405.877716124221</v>
      </c>
      <c r="H111" s="52">
        <f t="shared" si="12"/>
        <v>-257.91518105214345</v>
      </c>
      <c r="I111" s="53">
        <f t="shared" si="7"/>
        <v>127.02938858062112</v>
      </c>
      <c r="J111" s="53">
        <f t="shared" si="9"/>
        <v>130.8906114193789</v>
      </c>
      <c r="K111" s="52">
        <f t="shared" si="8"/>
        <v>25274.991923652698</v>
      </c>
    </row>
    <row r="112" spans="6:11">
      <c r="F112" s="50">
        <f t="shared" si="10"/>
        <v>106</v>
      </c>
      <c r="G112" s="53">
        <f t="shared" si="11"/>
        <v>25274.991923652698</v>
      </c>
      <c r="H112" s="52">
        <f t="shared" si="12"/>
        <v>-257.91518105214345</v>
      </c>
      <c r="I112" s="53">
        <f t="shared" si="7"/>
        <v>126.37495961826349</v>
      </c>
      <c r="J112" s="53">
        <f t="shared" si="9"/>
        <v>131.54504038173653</v>
      </c>
      <c r="K112" s="52">
        <f t="shared" si="8"/>
        <v>25143.451702218819</v>
      </c>
    </row>
    <row r="113" spans="6:11">
      <c r="F113" s="50">
        <f t="shared" si="10"/>
        <v>107</v>
      </c>
      <c r="G113" s="53">
        <f t="shared" si="11"/>
        <v>25143.451702218819</v>
      </c>
      <c r="H113" s="52">
        <f t="shared" si="12"/>
        <v>-257.91518105214345</v>
      </c>
      <c r="I113" s="53">
        <f t="shared" si="7"/>
        <v>125.7172585110941</v>
      </c>
      <c r="J113" s="53">
        <f t="shared" si="9"/>
        <v>132.20274148890593</v>
      </c>
      <c r="K113" s="52">
        <f t="shared" si="8"/>
        <v>25011.253779677769</v>
      </c>
    </row>
    <row r="114" spans="6:11">
      <c r="F114" s="50">
        <f t="shared" si="10"/>
        <v>108</v>
      </c>
      <c r="G114" s="53">
        <f t="shared" si="11"/>
        <v>25011.253779677769</v>
      </c>
      <c r="H114" s="52">
        <f t="shared" si="12"/>
        <v>-257.91518105214345</v>
      </c>
      <c r="I114" s="53">
        <f t="shared" si="7"/>
        <v>125.05626889838885</v>
      </c>
      <c r="J114" s="53">
        <f t="shared" si="9"/>
        <v>132.86373110161117</v>
      </c>
      <c r="K114" s="52">
        <f t="shared" si="8"/>
        <v>24878.394867524014</v>
      </c>
    </row>
    <row r="115" spans="6:11">
      <c r="F115" s="50">
        <f t="shared" si="10"/>
        <v>109</v>
      </c>
      <c r="G115" s="53">
        <f t="shared" si="11"/>
        <v>24878.394867524014</v>
      </c>
      <c r="H115" s="52">
        <f t="shared" si="12"/>
        <v>-257.91518105214345</v>
      </c>
      <c r="I115" s="53">
        <f t="shared" si="7"/>
        <v>124.39197433762007</v>
      </c>
      <c r="J115" s="53">
        <f t="shared" si="9"/>
        <v>133.52802566237995</v>
      </c>
      <c r="K115" s="52">
        <f t="shared" si="8"/>
        <v>24744.871660809491</v>
      </c>
    </row>
    <row r="116" spans="6:11">
      <c r="F116" s="50">
        <f t="shared" si="10"/>
        <v>110</v>
      </c>
      <c r="G116" s="53">
        <f t="shared" si="11"/>
        <v>24744.871660809491</v>
      </c>
      <c r="H116" s="52">
        <f t="shared" si="12"/>
        <v>-257.91518105214345</v>
      </c>
      <c r="I116" s="53">
        <f t="shared" si="7"/>
        <v>123.72435830404746</v>
      </c>
      <c r="J116" s="53">
        <f t="shared" si="9"/>
        <v>134.19564169595256</v>
      </c>
      <c r="K116" s="52">
        <f t="shared" si="8"/>
        <v>24610.680838061395</v>
      </c>
    </row>
    <row r="117" spans="6:11">
      <c r="F117" s="50">
        <f t="shared" si="10"/>
        <v>111</v>
      </c>
      <c r="G117" s="53">
        <f t="shared" si="11"/>
        <v>24610.680838061395</v>
      </c>
      <c r="H117" s="52">
        <f t="shared" si="12"/>
        <v>-257.91518105214345</v>
      </c>
      <c r="I117" s="53">
        <f t="shared" si="7"/>
        <v>123.05340419030698</v>
      </c>
      <c r="J117" s="53">
        <f t="shared" si="9"/>
        <v>134.86659580969302</v>
      </c>
      <c r="K117" s="52">
        <f t="shared" si="8"/>
        <v>24475.81906119956</v>
      </c>
    </row>
    <row r="118" spans="6:11">
      <c r="F118" s="50">
        <f t="shared" si="10"/>
        <v>112</v>
      </c>
      <c r="G118" s="53">
        <f t="shared" si="11"/>
        <v>24475.81906119956</v>
      </c>
      <c r="H118" s="52">
        <f t="shared" si="12"/>
        <v>-257.91518105214345</v>
      </c>
      <c r="I118" s="53">
        <f t="shared" si="7"/>
        <v>122.37909530599779</v>
      </c>
      <c r="J118" s="53">
        <f t="shared" si="9"/>
        <v>135.54090469400222</v>
      </c>
      <c r="K118" s="52">
        <f t="shared" si="8"/>
        <v>24340.282975453414</v>
      </c>
    </row>
    <row r="119" spans="6:11">
      <c r="F119" s="50">
        <f t="shared" si="10"/>
        <v>113</v>
      </c>
      <c r="G119" s="53">
        <f t="shared" si="11"/>
        <v>24340.282975453414</v>
      </c>
      <c r="H119" s="52">
        <f t="shared" si="12"/>
        <v>-257.91518105214345</v>
      </c>
      <c r="I119" s="53">
        <f t="shared" si="7"/>
        <v>121.70141487726707</v>
      </c>
      <c r="J119" s="53">
        <f t="shared" si="9"/>
        <v>136.21858512273295</v>
      </c>
      <c r="K119" s="52">
        <f t="shared" si="8"/>
        <v>24204.069209278539</v>
      </c>
    </row>
    <row r="120" spans="6:11">
      <c r="F120" s="50">
        <f t="shared" si="10"/>
        <v>114</v>
      </c>
      <c r="G120" s="53">
        <f t="shared" si="11"/>
        <v>24204.069209278539</v>
      </c>
      <c r="H120" s="52">
        <f t="shared" si="12"/>
        <v>-257.91518105214345</v>
      </c>
      <c r="I120" s="53">
        <f t="shared" si="7"/>
        <v>121.0203460463927</v>
      </c>
      <c r="J120" s="53">
        <f t="shared" si="9"/>
        <v>136.8996539536073</v>
      </c>
      <c r="K120" s="52">
        <f t="shared" si="8"/>
        <v>24067.174374272789</v>
      </c>
    </row>
    <row r="121" spans="6:11">
      <c r="F121" s="50">
        <f t="shared" si="10"/>
        <v>115</v>
      </c>
      <c r="G121" s="53">
        <f t="shared" si="11"/>
        <v>24067.174374272789</v>
      </c>
      <c r="H121" s="52">
        <f t="shared" si="12"/>
        <v>-257.91518105214345</v>
      </c>
      <c r="I121" s="53">
        <f t="shared" si="7"/>
        <v>120.33587187136395</v>
      </c>
      <c r="J121" s="53">
        <f t="shared" si="9"/>
        <v>137.58412812863605</v>
      </c>
      <c r="K121" s="52">
        <f t="shared" si="8"/>
        <v>23929.595065092009</v>
      </c>
    </row>
    <row r="122" spans="6:11">
      <c r="F122" s="50">
        <f t="shared" si="10"/>
        <v>116</v>
      </c>
      <c r="G122" s="53">
        <f t="shared" si="11"/>
        <v>23929.595065092009</v>
      </c>
      <c r="H122" s="52">
        <f t="shared" si="12"/>
        <v>-257.91518105214345</v>
      </c>
      <c r="I122" s="53">
        <f t="shared" si="7"/>
        <v>119.64797532546005</v>
      </c>
      <c r="J122" s="53">
        <f t="shared" si="9"/>
        <v>138.27202467453998</v>
      </c>
      <c r="K122" s="52">
        <f t="shared" si="8"/>
        <v>23791.327859365327</v>
      </c>
    </row>
    <row r="123" spans="6:11">
      <c r="F123" s="50">
        <f t="shared" si="10"/>
        <v>117</v>
      </c>
      <c r="G123" s="53">
        <f t="shared" si="11"/>
        <v>23791.327859365327</v>
      </c>
      <c r="H123" s="52">
        <f t="shared" si="12"/>
        <v>-257.91518105214345</v>
      </c>
      <c r="I123" s="53">
        <f t="shared" si="7"/>
        <v>118.95663929682664</v>
      </c>
      <c r="J123" s="53">
        <f t="shared" si="9"/>
        <v>138.96336070317338</v>
      </c>
      <c r="K123" s="52">
        <f t="shared" si="8"/>
        <v>23652.36931761001</v>
      </c>
    </row>
    <row r="124" spans="6:11">
      <c r="F124" s="50">
        <f t="shared" si="10"/>
        <v>118</v>
      </c>
      <c r="G124" s="53">
        <f t="shared" si="11"/>
        <v>23652.36931761001</v>
      </c>
      <c r="H124" s="52">
        <f t="shared" si="12"/>
        <v>-257.91518105214345</v>
      </c>
      <c r="I124" s="53">
        <f t="shared" si="7"/>
        <v>118.26184658805005</v>
      </c>
      <c r="J124" s="53">
        <f t="shared" si="9"/>
        <v>139.65815341194997</v>
      </c>
      <c r="K124" s="52">
        <f t="shared" si="8"/>
        <v>23512.715983145918</v>
      </c>
    </row>
    <row r="125" spans="6:11">
      <c r="F125" s="50">
        <f t="shared" si="10"/>
        <v>119</v>
      </c>
      <c r="G125" s="53">
        <f t="shared" si="11"/>
        <v>23512.715983145918</v>
      </c>
      <c r="H125" s="52">
        <f t="shared" si="12"/>
        <v>-257.91518105214345</v>
      </c>
      <c r="I125" s="53">
        <f t="shared" si="7"/>
        <v>117.56357991572959</v>
      </c>
      <c r="J125" s="53">
        <f t="shared" si="9"/>
        <v>140.35642008427044</v>
      </c>
      <c r="K125" s="52">
        <f t="shared" si="8"/>
        <v>23372.364382009502</v>
      </c>
    </row>
    <row r="126" spans="6:11">
      <c r="F126" s="50">
        <f t="shared" si="10"/>
        <v>120</v>
      </c>
      <c r="G126" s="53">
        <f t="shared" si="11"/>
        <v>23372.364382009502</v>
      </c>
      <c r="H126" s="52">
        <f t="shared" si="12"/>
        <v>-257.91518105214345</v>
      </c>
      <c r="I126" s="53">
        <f t="shared" si="7"/>
        <v>116.86182191004751</v>
      </c>
      <c r="J126" s="53">
        <f t="shared" si="9"/>
        <v>141.05817808995249</v>
      </c>
      <c r="K126" s="52">
        <f t="shared" si="8"/>
        <v>23231.311022867405</v>
      </c>
    </row>
    <row r="127" spans="6:11">
      <c r="F127" s="50">
        <f t="shared" si="10"/>
        <v>121</v>
      </c>
      <c r="G127" s="53">
        <f t="shared" si="11"/>
        <v>23231.311022867405</v>
      </c>
      <c r="H127" s="52">
        <f t="shared" si="12"/>
        <v>-257.91518105214345</v>
      </c>
      <c r="I127" s="53">
        <f t="shared" si="7"/>
        <v>116.15655511433702</v>
      </c>
      <c r="J127" s="53">
        <f t="shared" si="9"/>
        <v>141.76344488566298</v>
      </c>
      <c r="K127" s="52">
        <f t="shared" si="8"/>
        <v>23089.552396929597</v>
      </c>
    </row>
    <row r="128" spans="6:11">
      <c r="F128" s="50">
        <f t="shared" si="10"/>
        <v>122</v>
      </c>
      <c r="G128" s="53">
        <f t="shared" si="11"/>
        <v>23089.552396929597</v>
      </c>
      <c r="H128" s="52">
        <f t="shared" si="12"/>
        <v>-257.91518105214345</v>
      </c>
      <c r="I128" s="53">
        <f t="shared" si="7"/>
        <v>115.44776198464798</v>
      </c>
      <c r="J128" s="53">
        <f t="shared" si="9"/>
        <v>142.47223801535205</v>
      </c>
      <c r="K128" s="52">
        <f t="shared" si="8"/>
        <v>22947.084977862101</v>
      </c>
    </row>
    <row r="129" spans="6:11">
      <c r="F129" s="50">
        <f t="shared" si="10"/>
        <v>123</v>
      </c>
      <c r="G129" s="53">
        <f t="shared" si="11"/>
        <v>22947.084977862101</v>
      </c>
      <c r="H129" s="52">
        <f t="shared" si="12"/>
        <v>-257.91518105214345</v>
      </c>
      <c r="I129" s="53">
        <f t="shared" si="7"/>
        <v>114.73542488931051</v>
      </c>
      <c r="J129" s="53">
        <f t="shared" si="9"/>
        <v>143.18457511068951</v>
      </c>
      <c r="K129" s="52">
        <f t="shared" si="8"/>
        <v>22803.905221699268</v>
      </c>
    </row>
    <row r="130" spans="6:11">
      <c r="F130" s="50">
        <f t="shared" si="10"/>
        <v>124</v>
      </c>
      <c r="G130" s="53">
        <f t="shared" si="11"/>
        <v>22803.905221699268</v>
      </c>
      <c r="H130" s="52">
        <f t="shared" si="12"/>
        <v>-257.91518105214345</v>
      </c>
      <c r="I130" s="53">
        <f t="shared" si="7"/>
        <v>114.01952610849634</v>
      </c>
      <c r="J130" s="53">
        <f t="shared" si="9"/>
        <v>143.90047389150368</v>
      </c>
      <c r="K130" s="52">
        <f t="shared" si="8"/>
        <v>22660.00956675562</v>
      </c>
    </row>
    <row r="131" spans="6:11">
      <c r="F131" s="50">
        <f t="shared" si="10"/>
        <v>125</v>
      </c>
      <c r="G131" s="53">
        <f t="shared" si="11"/>
        <v>22660.00956675562</v>
      </c>
      <c r="H131" s="52">
        <f t="shared" si="12"/>
        <v>-257.91518105214345</v>
      </c>
      <c r="I131" s="53">
        <f t="shared" si="7"/>
        <v>113.30004783377809</v>
      </c>
      <c r="J131" s="53">
        <f t="shared" si="9"/>
        <v>144.61995216622194</v>
      </c>
      <c r="K131" s="52">
        <f t="shared" si="8"/>
        <v>22515.394433537254</v>
      </c>
    </row>
    <row r="132" spans="6:11">
      <c r="F132" s="50">
        <f t="shared" si="10"/>
        <v>126</v>
      </c>
      <c r="G132" s="53">
        <f t="shared" si="11"/>
        <v>22515.394433537254</v>
      </c>
      <c r="H132" s="52">
        <f t="shared" si="12"/>
        <v>-257.91518105214345</v>
      </c>
      <c r="I132" s="53">
        <f t="shared" si="7"/>
        <v>112.57697216768628</v>
      </c>
      <c r="J132" s="53">
        <f t="shared" si="9"/>
        <v>145.34302783231374</v>
      </c>
      <c r="K132" s="52">
        <f t="shared" si="8"/>
        <v>22370.056224652799</v>
      </c>
    </row>
    <row r="133" spans="6:11">
      <c r="F133" s="50">
        <f t="shared" si="10"/>
        <v>127</v>
      </c>
      <c r="G133" s="53">
        <f t="shared" si="11"/>
        <v>22370.056224652799</v>
      </c>
      <c r="H133" s="52">
        <f t="shared" si="12"/>
        <v>-257.91518105214345</v>
      </c>
      <c r="I133" s="53">
        <f t="shared" si="7"/>
        <v>111.850281123264</v>
      </c>
      <c r="J133" s="53">
        <f t="shared" si="9"/>
        <v>146.06971887673603</v>
      </c>
      <c r="K133" s="52">
        <f t="shared" si="8"/>
        <v>22223.99132472392</v>
      </c>
    </row>
    <row r="134" spans="6:11">
      <c r="F134" s="50">
        <f t="shared" si="10"/>
        <v>128</v>
      </c>
      <c r="G134" s="53">
        <f t="shared" si="11"/>
        <v>22223.99132472392</v>
      </c>
      <c r="H134" s="52">
        <f t="shared" si="12"/>
        <v>-257.91518105214345</v>
      </c>
      <c r="I134" s="53">
        <f t="shared" si="7"/>
        <v>111.1199566236196</v>
      </c>
      <c r="J134" s="53">
        <f t="shared" si="9"/>
        <v>146.80004337638042</v>
      </c>
      <c r="K134" s="52">
        <f t="shared" si="8"/>
        <v>22077.196100295398</v>
      </c>
    </row>
    <row r="135" spans="6:11">
      <c r="F135" s="50">
        <f t="shared" si="10"/>
        <v>129</v>
      </c>
      <c r="G135" s="53">
        <f t="shared" si="11"/>
        <v>22077.196100295398</v>
      </c>
      <c r="H135" s="52">
        <f t="shared" si="12"/>
        <v>-257.91518105214345</v>
      </c>
      <c r="I135" s="53">
        <f t="shared" ref="I135:I198" si="13">G135*($B$2/12)</f>
        <v>110.38598050147699</v>
      </c>
      <c r="J135" s="53">
        <f t="shared" si="9"/>
        <v>147.53401949852304</v>
      </c>
      <c r="K135" s="52">
        <f t="shared" ref="K135:K198" si="14">G135+I135+H135</f>
        <v>21929.66689974473</v>
      </c>
    </row>
    <row r="136" spans="6:11">
      <c r="F136" s="50">
        <f t="shared" si="10"/>
        <v>130</v>
      </c>
      <c r="G136" s="53">
        <f t="shared" si="11"/>
        <v>21929.66689974473</v>
      </c>
      <c r="H136" s="52">
        <f t="shared" si="12"/>
        <v>-257.91518105214345</v>
      </c>
      <c r="I136" s="53">
        <f t="shared" si="13"/>
        <v>109.64833449872366</v>
      </c>
      <c r="J136" s="53">
        <f t="shared" ref="J136:J199" si="15">257.92-I136</f>
        <v>148.27166550127635</v>
      </c>
      <c r="K136" s="52">
        <f t="shared" si="14"/>
        <v>21781.400053191312</v>
      </c>
    </row>
    <row r="137" spans="6:11">
      <c r="F137" s="50">
        <f t="shared" ref="F137:F200" si="16">F136+1</f>
        <v>131</v>
      </c>
      <c r="G137" s="53">
        <f t="shared" ref="G137:G200" si="17">K136</f>
        <v>21781.400053191312</v>
      </c>
      <c r="H137" s="52">
        <f t="shared" ref="H137:H200" si="18">$B$4</f>
        <v>-257.91518105214345</v>
      </c>
      <c r="I137" s="53">
        <f t="shared" si="13"/>
        <v>108.90700026595655</v>
      </c>
      <c r="J137" s="53">
        <f t="shared" si="15"/>
        <v>149.01299973404346</v>
      </c>
      <c r="K137" s="52">
        <f t="shared" si="14"/>
        <v>21632.391872405125</v>
      </c>
    </row>
    <row r="138" spans="6:11">
      <c r="F138" s="50">
        <f t="shared" si="16"/>
        <v>132</v>
      </c>
      <c r="G138" s="53">
        <f t="shared" si="17"/>
        <v>21632.391872405125</v>
      </c>
      <c r="H138" s="52">
        <f t="shared" si="18"/>
        <v>-257.91518105214345</v>
      </c>
      <c r="I138" s="53">
        <f t="shared" si="13"/>
        <v>108.16195936202563</v>
      </c>
      <c r="J138" s="53">
        <f t="shared" si="15"/>
        <v>149.75804063797437</v>
      </c>
      <c r="K138" s="52">
        <f t="shared" si="14"/>
        <v>21482.638650715009</v>
      </c>
    </row>
    <row r="139" spans="6:11">
      <c r="F139" s="50">
        <f t="shared" si="16"/>
        <v>133</v>
      </c>
      <c r="G139" s="53">
        <f t="shared" si="17"/>
        <v>21482.638650715009</v>
      </c>
      <c r="H139" s="52">
        <f t="shared" si="18"/>
        <v>-257.91518105214345</v>
      </c>
      <c r="I139" s="53">
        <f t="shared" si="13"/>
        <v>107.41319325357505</v>
      </c>
      <c r="J139" s="53">
        <f t="shared" si="15"/>
        <v>150.50680674642496</v>
      </c>
      <c r="K139" s="52">
        <f t="shared" si="14"/>
        <v>21332.13666291644</v>
      </c>
    </row>
    <row r="140" spans="6:11">
      <c r="F140" s="50">
        <f t="shared" si="16"/>
        <v>134</v>
      </c>
      <c r="G140" s="53">
        <f t="shared" si="17"/>
        <v>21332.13666291644</v>
      </c>
      <c r="H140" s="52">
        <f t="shared" si="18"/>
        <v>-257.91518105214345</v>
      </c>
      <c r="I140" s="53">
        <f t="shared" si="13"/>
        <v>106.6606833145822</v>
      </c>
      <c r="J140" s="53">
        <f t="shared" si="15"/>
        <v>151.25931668541782</v>
      </c>
      <c r="K140" s="52">
        <f t="shared" si="14"/>
        <v>21180.882165178878</v>
      </c>
    </row>
    <row r="141" spans="6:11">
      <c r="F141" s="50">
        <f t="shared" si="16"/>
        <v>135</v>
      </c>
      <c r="G141" s="53">
        <f t="shared" si="17"/>
        <v>21180.882165178878</v>
      </c>
      <c r="H141" s="52">
        <f t="shared" si="18"/>
        <v>-257.91518105214345</v>
      </c>
      <c r="I141" s="53">
        <f t="shared" si="13"/>
        <v>105.90441082589439</v>
      </c>
      <c r="J141" s="53">
        <f t="shared" si="15"/>
        <v>152.01558917410563</v>
      </c>
      <c r="K141" s="52">
        <f t="shared" si="14"/>
        <v>21028.871394952628</v>
      </c>
    </row>
    <row r="142" spans="6:11">
      <c r="F142" s="50">
        <f t="shared" si="16"/>
        <v>136</v>
      </c>
      <c r="G142" s="53">
        <f t="shared" si="17"/>
        <v>21028.871394952628</v>
      </c>
      <c r="H142" s="52">
        <f t="shared" si="18"/>
        <v>-257.91518105214345</v>
      </c>
      <c r="I142" s="53">
        <f t="shared" si="13"/>
        <v>105.14435697476314</v>
      </c>
      <c r="J142" s="53">
        <f t="shared" si="15"/>
        <v>152.77564302523689</v>
      </c>
      <c r="K142" s="52">
        <f t="shared" si="14"/>
        <v>20876.100570875249</v>
      </c>
    </row>
    <row r="143" spans="6:11">
      <c r="F143" s="50">
        <f t="shared" si="16"/>
        <v>137</v>
      </c>
      <c r="G143" s="53">
        <f t="shared" si="17"/>
        <v>20876.100570875249</v>
      </c>
      <c r="H143" s="52">
        <f t="shared" si="18"/>
        <v>-257.91518105214345</v>
      </c>
      <c r="I143" s="53">
        <f t="shared" si="13"/>
        <v>104.38050285437625</v>
      </c>
      <c r="J143" s="53">
        <f t="shared" si="15"/>
        <v>153.53949714562378</v>
      </c>
      <c r="K143" s="52">
        <f t="shared" si="14"/>
        <v>20722.565892677481</v>
      </c>
    </row>
    <row r="144" spans="6:11">
      <c r="F144" s="50">
        <f t="shared" si="16"/>
        <v>138</v>
      </c>
      <c r="G144" s="53">
        <f t="shared" si="17"/>
        <v>20722.565892677481</v>
      </c>
      <c r="H144" s="52">
        <f t="shared" si="18"/>
        <v>-257.91518105214345</v>
      </c>
      <c r="I144" s="53">
        <f t="shared" si="13"/>
        <v>103.61282946338741</v>
      </c>
      <c r="J144" s="53">
        <f t="shared" si="15"/>
        <v>154.3071705366126</v>
      </c>
      <c r="K144" s="52">
        <f t="shared" si="14"/>
        <v>20568.263541088727</v>
      </c>
    </row>
    <row r="145" spans="6:11">
      <c r="F145" s="50">
        <f t="shared" si="16"/>
        <v>139</v>
      </c>
      <c r="G145" s="53">
        <f t="shared" si="17"/>
        <v>20568.263541088727</v>
      </c>
      <c r="H145" s="52">
        <f t="shared" si="18"/>
        <v>-257.91518105214345</v>
      </c>
      <c r="I145" s="53">
        <f t="shared" si="13"/>
        <v>102.84131770544364</v>
      </c>
      <c r="J145" s="53">
        <f t="shared" si="15"/>
        <v>155.07868229455636</v>
      </c>
      <c r="K145" s="52">
        <f t="shared" si="14"/>
        <v>20413.189677742026</v>
      </c>
    </row>
    <row r="146" spans="6:11">
      <c r="F146" s="50">
        <f t="shared" si="16"/>
        <v>140</v>
      </c>
      <c r="G146" s="53">
        <f t="shared" si="17"/>
        <v>20413.189677742026</v>
      </c>
      <c r="H146" s="52">
        <f t="shared" si="18"/>
        <v>-257.91518105214345</v>
      </c>
      <c r="I146" s="53">
        <f t="shared" si="13"/>
        <v>102.06594838871013</v>
      </c>
      <c r="J146" s="53">
        <f t="shared" si="15"/>
        <v>155.85405161128989</v>
      </c>
      <c r="K146" s="52">
        <f t="shared" si="14"/>
        <v>20257.340445078593</v>
      </c>
    </row>
    <row r="147" spans="6:11">
      <c r="F147" s="50">
        <f t="shared" si="16"/>
        <v>141</v>
      </c>
      <c r="G147" s="53">
        <f t="shared" si="17"/>
        <v>20257.340445078593</v>
      </c>
      <c r="H147" s="52">
        <f t="shared" si="18"/>
        <v>-257.91518105214345</v>
      </c>
      <c r="I147" s="53">
        <f t="shared" si="13"/>
        <v>101.28670222539297</v>
      </c>
      <c r="J147" s="53">
        <f t="shared" si="15"/>
        <v>156.63329777460706</v>
      </c>
      <c r="K147" s="52">
        <f t="shared" si="14"/>
        <v>20100.711966251842</v>
      </c>
    </row>
    <row r="148" spans="6:11">
      <c r="F148" s="50">
        <f t="shared" si="16"/>
        <v>142</v>
      </c>
      <c r="G148" s="53">
        <f t="shared" si="17"/>
        <v>20100.711966251842</v>
      </c>
      <c r="H148" s="52">
        <f t="shared" si="18"/>
        <v>-257.91518105214345</v>
      </c>
      <c r="I148" s="53">
        <f t="shared" si="13"/>
        <v>100.50355983125921</v>
      </c>
      <c r="J148" s="53">
        <f t="shared" si="15"/>
        <v>157.41644016874079</v>
      </c>
      <c r="K148" s="52">
        <f t="shared" si="14"/>
        <v>19943.300345030959</v>
      </c>
    </row>
    <row r="149" spans="6:11">
      <c r="F149" s="50">
        <f t="shared" si="16"/>
        <v>143</v>
      </c>
      <c r="G149" s="53">
        <f t="shared" si="17"/>
        <v>19943.300345030959</v>
      </c>
      <c r="H149" s="52">
        <f t="shared" si="18"/>
        <v>-257.91518105214345</v>
      </c>
      <c r="I149" s="53">
        <f t="shared" si="13"/>
        <v>99.716501725154799</v>
      </c>
      <c r="J149" s="53">
        <f t="shared" si="15"/>
        <v>158.20349827484523</v>
      </c>
      <c r="K149" s="52">
        <f t="shared" si="14"/>
        <v>19785.101665703969</v>
      </c>
    </row>
    <row r="150" spans="6:11">
      <c r="F150" s="50">
        <f t="shared" si="16"/>
        <v>144</v>
      </c>
      <c r="G150" s="53">
        <f t="shared" si="17"/>
        <v>19785.101665703969</v>
      </c>
      <c r="H150" s="52">
        <f t="shared" si="18"/>
        <v>-257.91518105214345</v>
      </c>
      <c r="I150" s="53">
        <f t="shared" si="13"/>
        <v>98.925508328519854</v>
      </c>
      <c r="J150" s="53">
        <f t="shared" si="15"/>
        <v>158.99449167148015</v>
      </c>
      <c r="K150" s="52">
        <f t="shared" si="14"/>
        <v>19626.111992980346</v>
      </c>
    </row>
    <row r="151" spans="6:11">
      <c r="F151" s="50">
        <f t="shared" si="16"/>
        <v>145</v>
      </c>
      <c r="G151" s="53">
        <f t="shared" si="17"/>
        <v>19626.111992980346</v>
      </c>
      <c r="H151" s="52">
        <f t="shared" si="18"/>
        <v>-257.91518105214345</v>
      </c>
      <c r="I151" s="53">
        <f t="shared" si="13"/>
        <v>98.130559964901735</v>
      </c>
      <c r="J151" s="53">
        <f t="shared" si="15"/>
        <v>159.78944003509827</v>
      </c>
      <c r="K151" s="52">
        <f t="shared" si="14"/>
        <v>19466.327371893105</v>
      </c>
    </row>
    <row r="152" spans="6:11">
      <c r="F152" s="50">
        <f t="shared" si="16"/>
        <v>146</v>
      </c>
      <c r="G152" s="53">
        <f t="shared" si="17"/>
        <v>19466.327371893105</v>
      </c>
      <c r="H152" s="52">
        <f t="shared" si="18"/>
        <v>-257.91518105214345</v>
      </c>
      <c r="I152" s="53">
        <f t="shared" si="13"/>
        <v>97.331636859465533</v>
      </c>
      <c r="J152" s="53">
        <f t="shared" si="15"/>
        <v>160.58836314053448</v>
      </c>
      <c r="K152" s="52">
        <f t="shared" si="14"/>
        <v>19305.743827700426</v>
      </c>
    </row>
    <row r="153" spans="6:11">
      <c r="F153" s="50">
        <f t="shared" si="16"/>
        <v>147</v>
      </c>
      <c r="G153" s="53">
        <f t="shared" si="17"/>
        <v>19305.743827700426</v>
      </c>
      <c r="H153" s="52">
        <f t="shared" si="18"/>
        <v>-257.91518105214345</v>
      </c>
      <c r="I153" s="53">
        <f t="shared" si="13"/>
        <v>96.528719138502126</v>
      </c>
      <c r="J153" s="53">
        <f t="shared" si="15"/>
        <v>161.39128086149788</v>
      </c>
      <c r="K153" s="52">
        <f t="shared" si="14"/>
        <v>19144.357365786786</v>
      </c>
    </row>
    <row r="154" spans="6:11">
      <c r="F154" s="50">
        <f t="shared" si="16"/>
        <v>148</v>
      </c>
      <c r="G154" s="53">
        <f t="shared" si="17"/>
        <v>19144.357365786786</v>
      </c>
      <c r="H154" s="52">
        <f t="shared" si="18"/>
        <v>-257.91518105214345</v>
      </c>
      <c r="I154" s="53">
        <f t="shared" si="13"/>
        <v>95.721786828933929</v>
      </c>
      <c r="J154" s="53">
        <f t="shared" si="15"/>
        <v>162.19821317106607</v>
      </c>
      <c r="K154" s="52">
        <f t="shared" si="14"/>
        <v>18982.163971563576</v>
      </c>
    </row>
    <row r="155" spans="6:11">
      <c r="F155" s="50">
        <f t="shared" si="16"/>
        <v>149</v>
      </c>
      <c r="G155" s="53">
        <f t="shared" si="17"/>
        <v>18982.163971563576</v>
      </c>
      <c r="H155" s="52">
        <f t="shared" si="18"/>
        <v>-257.91518105214345</v>
      </c>
      <c r="I155" s="53">
        <f t="shared" si="13"/>
        <v>94.910819857817884</v>
      </c>
      <c r="J155" s="53">
        <f t="shared" si="15"/>
        <v>163.00918014218212</v>
      </c>
      <c r="K155" s="52">
        <f t="shared" si="14"/>
        <v>18819.15961036925</v>
      </c>
    </row>
    <row r="156" spans="6:11">
      <c r="F156" s="50">
        <f t="shared" si="16"/>
        <v>150</v>
      </c>
      <c r="G156" s="53">
        <f t="shared" si="17"/>
        <v>18819.15961036925</v>
      </c>
      <c r="H156" s="52">
        <f t="shared" si="18"/>
        <v>-257.91518105214345</v>
      </c>
      <c r="I156" s="53">
        <f t="shared" si="13"/>
        <v>94.095798051846245</v>
      </c>
      <c r="J156" s="53">
        <f t="shared" si="15"/>
        <v>163.82420194815376</v>
      </c>
      <c r="K156" s="52">
        <f t="shared" si="14"/>
        <v>18655.340227368953</v>
      </c>
    </row>
    <row r="157" spans="6:11">
      <c r="F157" s="50">
        <f t="shared" si="16"/>
        <v>151</v>
      </c>
      <c r="G157" s="53">
        <f t="shared" si="17"/>
        <v>18655.340227368953</v>
      </c>
      <c r="H157" s="52">
        <f t="shared" si="18"/>
        <v>-257.91518105214345</v>
      </c>
      <c r="I157" s="53">
        <f t="shared" si="13"/>
        <v>93.276701136844764</v>
      </c>
      <c r="J157" s="53">
        <f t="shared" si="15"/>
        <v>164.64329886315525</v>
      </c>
      <c r="K157" s="52">
        <f t="shared" si="14"/>
        <v>18490.701747453655</v>
      </c>
    </row>
    <row r="158" spans="6:11">
      <c r="F158" s="50">
        <f t="shared" si="16"/>
        <v>152</v>
      </c>
      <c r="G158" s="53">
        <f t="shared" si="17"/>
        <v>18490.701747453655</v>
      </c>
      <c r="H158" s="52">
        <f t="shared" si="18"/>
        <v>-257.91518105214345</v>
      </c>
      <c r="I158" s="53">
        <f t="shared" si="13"/>
        <v>92.45350873726828</v>
      </c>
      <c r="J158" s="53">
        <f t="shared" si="15"/>
        <v>165.46649126273172</v>
      </c>
      <c r="K158" s="52">
        <f t="shared" si="14"/>
        <v>18325.24007513878</v>
      </c>
    </row>
    <row r="159" spans="6:11">
      <c r="F159" s="50">
        <f t="shared" si="16"/>
        <v>153</v>
      </c>
      <c r="G159" s="53">
        <f t="shared" si="17"/>
        <v>18325.24007513878</v>
      </c>
      <c r="H159" s="52">
        <f t="shared" si="18"/>
        <v>-257.91518105214345</v>
      </c>
      <c r="I159" s="53">
        <f t="shared" si="13"/>
        <v>91.626200375693898</v>
      </c>
      <c r="J159" s="53">
        <f t="shared" si="15"/>
        <v>166.29379962430613</v>
      </c>
      <c r="K159" s="52">
        <f t="shared" si="14"/>
        <v>18158.951094462329</v>
      </c>
    </row>
    <row r="160" spans="6:11">
      <c r="F160" s="50">
        <f t="shared" si="16"/>
        <v>154</v>
      </c>
      <c r="G160" s="53">
        <f t="shared" si="17"/>
        <v>18158.951094462329</v>
      </c>
      <c r="H160" s="52">
        <f t="shared" si="18"/>
        <v>-257.91518105214345</v>
      </c>
      <c r="I160" s="53">
        <f t="shared" si="13"/>
        <v>90.79475547231165</v>
      </c>
      <c r="J160" s="53">
        <f t="shared" si="15"/>
        <v>167.12524452768838</v>
      </c>
      <c r="K160" s="52">
        <f t="shared" si="14"/>
        <v>17991.830668882496</v>
      </c>
    </row>
    <row r="161" spans="6:11">
      <c r="F161" s="50">
        <f t="shared" si="16"/>
        <v>155</v>
      </c>
      <c r="G161" s="53">
        <f t="shared" si="17"/>
        <v>17991.830668882496</v>
      </c>
      <c r="H161" s="52">
        <f t="shared" si="18"/>
        <v>-257.91518105214345</v>
      </c>
      <c r="I161" s="53">
        <f t="shared" si="13"/>
        <v>89.959153344412485</v>
      </c>
      <c r="J161" s="53">
        <f t="shared" si="15"/>
        <v>167.96084665558755</v>
      </c>
      <c r="K161" s="52">
        <f t="shared" si="14"/>
        <v>17823.874641174763</v>
      </c>
    </row>
    <row r="162" spans="6:11">
      <c r="F162" s="50">
        <f t="shared" si="16"/>
        <v>156</v>
      </c>
      <c r="G162" s="53">
        <f t="shared" si="17"/>
        <v>17823.874641174763</v>
      </c>
      <c r="H162" s="52">
        <f t="shared" si="18"/>
        <v>-257.91518105214345</v>
      </c>
      <c r="I162" s="53">
        <f t="shared" si="13"/>
        <v>89.119373205873814</v>
      </c>
      <c r="J162" s="53">
        <f t="shared" si="15"/>
        <v>168.8006267941262</v>
      </c>
      <c r="K162" s="52">
        <f t="shared" si="14"/>
        <v>17655.078833328495</v>
      </c>
    </row>
    <row r="163" spans="6:11">
      <c r="F163" s="50">
        <f t="shared" si="16"/>
        <v>157</v>
      </c>
      <c r="G163" s="53">
        <f t="shared" si="17"/>
        <v>17655.078833328495</v>
      </c>
      <c r="H163" s="52">
        <f t="shared" si="18"/>
        <v>-257.91518105214345</v>
      </c>
      <c r="I163" s="53">
        <f t="shared" si="13"/>
        <v>88.275394166642471</v>
      </c>
      <c r="J163" s="53">
        <f t="shared" si="15"/>
        <v>169.64460583335756</v>
      </c>
      <c r="K163" s="52">
        <f t="shared" si="14"/>
        <v>17485.439046442993</v>
      </c>
    </row>
    <row r="164" spans="6:11">
      <c r="F164" s="50">
        <f t="shared" si="16"/>
        <v>158</v>
      </c>
      <c r="G164" s="53">
        <f t="shared" si="17"/>
        <v>17485.439046442993</v>
      </c>
      <c r="H164" s="52">
        <f t="shared" si="18"/>
        <v>-257.91518105214345</v>
      </c>
      <c r="I164" s="53">
        <f t="shared" si="13"/>
        <v>87.42719523221497</v>
      </c>
      <c r="J164" s="53">
        <f t="shared" si="15"/>
        <v>170.49280476778506</v>
      </c>
      <c r="K164" s="52">
        <f t="shared" si="14"/>
        <v>17314.951060623065</v>
      </c>
    </row>
    <row r="165" spans="6:11">
      <c r="F165" s="50">
        <f t="shared" si="16"/>
        <v>159</v>
      </c>
      <c r="G165" s="53">
        <f t="shared" si="17"/>
        <v>17314.951060623065</v>
      </c>
      <c r="H165" s="52">
        <f t="shared" si="18"/>
        <v>-257.91518105214345</v>
      </c>
      <c r="I165" s="53">
        <f t="shared" si="13"/>
        <v>86.574755303115325</v>
      </c>
      <c r="J165" s="53">
        <f t="shared" si="15"/>
        <v>171.34524469688469</v>
      </c>
      <c r="K165" s="52">
        <f t="shared" si="14"/>
        <v>17143.610634874036</v>
      </c>
    </row>
    <row r="166" spans="6:11">
      <c r="F166" s="50">
        <f t="shared" si="16"/>
        <v>160</v>
      </c>
      <c r="G166" s="53">
        <f t="shared" si="17"/>
        <v>17143.610634874036</v>
      </c>
      <c r="H166" s="52">
        <f t="shared" si="18"/>
        <v>-257.91518105214345</v>
      </c>
      <c r="I166" s="53">
        <f t="shared" si="13"/>
        <v>85.718053174370183</v>
      </c>
      <c r="J166" s="53">
        <f t="shared" si="15"/>
        <v>172.20194682562982</v>
      </c>
      <c r="K166" s="52">
        <f t="shared" si="14"/>
        <v>16971.413506996261</v>
      </c>
    </row>
    <row r="167" spans="6:11">
      <c r="F167" s="50">
        <f t="shared" si="16"/>
        <v>161</v>
      </c>
      <c r="G167" s="53">
        <f t="shared" si="17"/>
        <v>16971.413506996261</v>
      </c>
      <c r="H167" s="52">
        <f t="shared" si="18"/>
        <v>-257.91518105214345</v>
      </c>
      <c r="I167" s="53">
        <f t="shared" si="13"/>
        <v>84.857067534981311</v>
      </c>
      <c r="J167" s="53">
        <f t="shared" si="15"/>
        <v>173.06293246501872</v>
      </c>
      <c r="K167" s="52">
        <f t="shared" si="14"/>
        <v>16798.355393479098</v>
      </c>
    </row>
    <row r="168" spans="6:11">
      <c r="F168" s="50">
        <f t="shared" si="16"/>
        <v>162</v>
      </c>
      <c r="G168" s="53">
        <f t="shared" si="17"/>
        <v>16798.355393479098</v>
      </c>
      <c r="H168" s="52">
        <f t="shared" si="18"/>
        <v>-257.91518105214345</v>
      </c>
      <c r="I168" s="53">
        <f t="shared" si="13"/>
        <v>83.991776967395495</v>
      </c>
      <c r="J168" s="53">
        <f t="shared" si="15"/>
        <v>173.92822303260454</v>
      </c>
      <c r="K168" s="52">
        <f t="shared" si="14"/>
        <v>16624.43198939435</v>
      </c>
    </row>
    <row r="169" spans="6:11">
      <c r="F169" s="50">
        <f t="shared" si="16"/>
        <v>163</v>
      </c>
      <c r="G169" s="53">
        <f t="shared" si="17"/>
        <v>16624.43198939435</v>
      </c>
      <c r="H169" s="52">
        <f t="shared" si="18"/>
        <v>-257.91518105214345</v>
      </c>
      <c r="I169" s="53">
        <f t="shared" si="13"/>
        <v>83.122159946971749</v>
      </c>
      <c r="J169" s="53">
        <f t="shared" si="15"/>
        <v>174.79784005302827</v>
      </c>
      <c r="K169" s="52">
        <f t="shared" si="14"/>
        <v>16449.638968289179</v>
      </c>
    </row>
    <row r="170" spans="6:11">
      <c r="F170" s="50">
        <f t="shared" si="16"/>
        <v>164</v>
      </c>
      <c r="G170" s="53">
        <f t="shared" si="17"/>
        <v>16449.638968289179</v>
      </c>
      <c r="H170" s="52">
        <f t="shared" si="18"/>
        <v>-257.91518105214345</v>
      </c>
      <c r="I170" s="53">
        <f t="shared" si="13"/>
        <v>82.248194841445894</v>
      </c>
      <c r="J170" s="53">
        <f t="shared" si="15"/>
        <v>175.67180515855412</v>
      </c>
      <c r="K170" s="52">
        <f t="shared" si="14"/>
        <v>16273.971982078481</v>
      </c>
    </row>
    <row r="171" spans="6:11">
      <c r="F171" s="50">
        <f t="shared" si="16"/>
        <v>165</v>
      </c>
      <c r="G171" s="53">
        <f t="shared" si="17"/>
        <v>16273.971982078481</v>
      </c>
      <c r="H171" s="52">
        <f t="shared" si="18"/>
        <v>-257.91518105214345</v>
      </c>
      <c r="I171" s="53">
        <f t="shared" si="13"/>
        <v>81.369859910392407</v>
      </c>
      <c r="J171" s="53">
        <f t="shared" si="15"/>
        <v>176.55014008960762</v>
      </c>
      <c r="K171" s="52">
        <f t="shared" si="14"/>
        <v>16097.42666093673</v>
      </c>
    </row>
    <row r="172" spans="6:11">
      <c r="F172" s="50">
        <f t="shared" si="16"/>
        <v>166</v>
      </c>
      <c r="G172" s="53">
        <f t="shared" si="17"/>
        <v>16097.42666093673</v>
      </c>
      <c r="H172" s="52">
        <f t="shared" si="18"/>
        <v>-257.91518105214345</v>
      </c>
      <c r="I172" s="53">
        <f t="shared" si="13"/>
        <v>80.487133304683653</v>
      </c>
      <c r="J172" s="53">
        <f t="shared" si="15"/>
        <v>177.43286669531636</v>
      </c>
      <c r="K172" s="52">
        <f t="shared" si="14"/>
        <v>15919.998613189269</v>
      </c>
    </row>
    <row r="173" spans="6:11">
      <c r="F173" s="50">
        <f t="shared" si="16"/>
        <v>167</v>
      </c>
      <c r="G173" s="53">
        <f t="shared" si="17"/>
        <v>15919.998613189269</v>
      </c>
      <c r="H173" s="52">
        <f t="shared" si="18"/>
        <v>-257.91518105214345</v>
      </c>
      <c r="I173" s="53">
        <f t="shared" si="13"/>
        <v>79.59999306594635</v>
      </c>
      <c r="J173" s="53">
        <f t="shared" si="15"/>
        <v>178.32000693405365</v>
      </c>
      <c r="K173" s="52">
        <f t="shared" si="14"/>
        <v>15741.683425203071</v>
      </c>
    </row>
    <row r="174" spans="6:11">
      <c r="F174" s="50">
        <f t="shared" si="16"/>
        <v>168</v>
      </c>
      <c r="G174" s="53">
        <f t="shared" si="17"/>
        <v>15741.683425203071</v>
      </c>
      <c r="H174" s="52">
        <f t="shared" si="18"/>
        <v>-257.91518105214345</v>
      </c>
      <c r="I174" s="53">
        <f t="shared" si="13"/>
        <v>78.708417126015362</v>
      </c>
      <c r="J174" s="53">
        <f t="shared" si="15"/>
        <v>179.21158287398464</v>
      </c>
      <c r="K174" s="52">
        <f t="shared" si="14"/>
        <v>15562.476661276944</v>
      </c>
    </row>
    <row r="175" spans="6:11">
      <c r="F175" s="50">
        <f t="shared" si="16"/>
        <v>169</v>
      </c>
      <c r="G175" s="53">
        <f t="shared" si="17"/>
        <v>15562.476661276944</v>
      </c>
      <c r="H175" s="52">
        <f t="shared" si="18"/>
        <v>-257.91518105214345</v>
      </c>
      <c r="I175" s="53">
        <f t="shared" si="13"/>
        <v>77.812383306384717</v>
      </c>
      <c r="J175" s="53">
        <f t="shared" si="15"/>
        <v>180.10761669361528</v>
      </c>
      <c r="K175" s="52">
        <f t="shared" si="14"/>
        <v>15382.373863531186</v>
      </c>
    </row>
    <row r="176" spans="6:11">
      <c r="F176" s="50">
        <f t="shared" si="16"/>
        <v>170</v>
      </c>
      <c r="G176" s="53">
        <f t="shared" si="17"/>
        <v>15382.373863531186</v>
      </c>
      <c r="H176" s="52">
        <f t="shared" si="18"/>
        <v>-257.91518105214345</v>
      </c>
      <c r="I176" s="53">
        <f t="shared" si="13"/>
        <v>76.911869317655928</v>
      </c>
      <c r="J176" s="53">
        <f t="shared" si="15"/>
        <v>181.00813068234407</v>
      </c>
      <c r="K176" s="52">
        <f t="shared" si="14"/>
        <v>15201.370551796697</v>
      </c>
    </row>
    <row r="177" spans="6:11">
      <c r="F177" s="50">
        <f t="shared" si="16"/>
        <v>171</v>
      </c>
      <c r="G177" s="53">
        <f t="shared" si="17"/>
        <v>15201.370551796697</v>
      </c>
      <c r="H177" s="52">
        <f t="shared" si="18"/>
        <v>-257.91518105214345</v>
      </c>
      <c r="I177" s="53">
        <f t="shared" si="13"/>
        <v>76.006852758983484</v>
      </c>
      <c r="J177" s="53">
        <f t="shared" si="15"/>
        <v>181.91314724101653</v>
      </c>
      <c r="K177" s="52">
        <f t="shared" si="14"/>
        <v>15019.462223503537</v>
      </c>
    </row>
    <row r="178" spans="6:11">
      <c r="F178" s="50">
        <f t="shared" si="16"/>
        <v>172</v>
      </c>
      <c r="G178" s="53">
        <f t="shared" si="17"/>
        <v>15019.462223503537</v>
      </c>
      <c r="H178" s="52">
        <f t="shared" si="18"/>
        <v>-257.91518105214345</v>
      </c>
      <c r="I178" s="53">
        <f t="shared" si="13"/>
        <v>75.097311117517691</v>
      </c>
      <c r="J178" s="53">
        <f t="shared" si="15"/>
        <v>182.82268888248234</v>
      </c>
      <c r="K178" s="52">
        <f t="shared" si="14"/>
        <v>14836.64435356891</v>
      </c>
    </row>
    <row r="179" spans="6:11">
      <c r="F179" s="50">
        <f t="shared" si="16"/>
        <v>173</v>
      </c>
      <c r="G179" s="53">
        <f t="shared" si="17"/>
        <v>14836.64435356891</v>
      </c>
      <c r="H179" s="52">
        <f t="shared" si="18"/>
        <v>-257.91518105214345</v>
      </c>
      <c r="I179" s="53">
        <f t="shared" si="13"/>
        <v>74.183221767844557</v>
      </c>
      <c r="J179" s="53">
        <f t="shared" si="15"/>
        <v>183.73677823215547</v>
      </c>
      <c r="K179" s="52">
        <f t="shared" si="14"/>
        <v>14652.912394284611</v>
      </c>
    </row>
    <row r="180" spans="6:11">
      <c r="F180" s="50">
        <f t="shared" si="16"/>
        <v>174</v>
      </c>
      <c r="G180" s="53">
        <f t="shared" si="17"/>
        <v>14652.912394284611</v>
      </c>
      <c r="H180" s="52">
        <f t="shared" si="18"/>
        <v>-257.91518105214345</v>
      </c>
      <c r="I180" s="53">
        <f t="shared" si="13"/>
        <v>73.264561971423049</v>
      </c>
      <c r="J180" s="53">
        <f t="shared" si="15"/>
        <v>184.65543802857695</v>
      </c>
      <c r="K180" s="52">
        <f t="shared" si="14"/>
        <v>14468.26177520389</v>
      </c>
    </row>
    <row r="181" spans="6:11">
      <c r="F181" s="50">
        <f t="shared" si="16"/>
        <v>175</v>
      </c>
      <c r="G181" s="53">
        <f t="shared" si="17"/>
        <v>14468.26177520389</v>
      </c>
      <c r="H181" s="52">
        <f t="shared" si="18"/>
        <v>-257.91518105214345</v>
      </c>
      <c r="I181" s="53">
        <f t="shared" si="13"/>
        <v>72.341308876019454</v>
      </c>
      <c r="J181" s="53">
        <f t="shared" si="15"/>
        <v>185.57869112398055</v>
      </c>
      <c r="K181" s="52">
        <f t="shared" si="14"/>
        <v>14282.687903027765</v>
      </c>
    </row>
    <row r="182" spans="6:11">
      <c r="F182" s="50">
        <f t="shared" si="16"/>
        <v>176</v>
      </c>
      <c r="G182" s="53">
        <f t="shared" si="17"/>
        <v>14282.687903027765</v>
      </c>
      <c r="H182" s="52">
        <f t="shared" si="18"/>
        <v>-257.91518105214345</v>
      </c>
      <c r="I182" s="53">
        <f t="shared" si="13"/>
        <v>71.413439515138833</v>
      </c>
      <c r="J182" s="53">
        <f t="shared" si="15"/>
        <v>186.50656048486118</v>
      </c>
      <c r="K182" s="52">
        <f t="shared" si="14"/>
        <v>14096.186161490761</v>
      </c>
    </row>
    <row r="183" spans="6:11">
      <c r="F183" s="50">
        <f t="shared" si="16"/>
        <v>177</v>
      </c>
      <c r="G183" s="53">
        <f t="shared" si="17"/>
        <v>14096.186161490761</v>
      </c>
      <c r="H183" s="52">
        <f t="shared" si="18"/>
        <v>-257.91518105214345</v>
      </c>
      <c r="I183" s="53">
        <f t="shared" si="13"/>
        <v>70.480930807453802</v>
      </c>
      <c r="J183" s="53">
        <f t="shared" si="15"/>
        <v>187.43906919254621</v>
      </c>
      <c r="K183" s="52">
        <f t="shared" si="14"/>
        <v>13908.751911246072</v>
      </c>
    </row>
    <row r="184" spans="6:11">
      <c r="F184" s="50">
        <f t="shared" si="16"/>
        <v>178</v>
      </c>
      <c r="G184" s="53">
        <f t="shared" si="17"/>
        <v>13908.751911246072</v>
      </c>
      <c r="H184" s="52">
        <f t="shared" si="18"/>
        <v>-257.91518105214345</v>
      </c>
      <c r="I184" s="53">
        <f t="shared" si="13"/>
        <v>69.54375955623037</v>
      </c>
      <c r="J184" s="53">
        <f t="shared" si="15"/>
        <v>188.37624044376963</v>
      </c>
      <c r="K184" s="52">
        <f t="shared" si="14"/>
        <v>13720.38048975016</v>
      </c>
    </row>
    <row r="185" spans="6:11">
      <c r="F185" s="50">
        <f t="shared" si="16"/>
        <v>179</v>
      </c>
      <c r="G185" s="53">
        <f t="shared" si="17"/>
        <v>13720.38048975016</v>
      </c>
      <c r="H185" s="52">
        <f t="shared" si="18"/>
        <v>-257.91518105214345</v>
      </c>
      <c r="I185" s="53">
        <f t="shared" si="13"/>
        <v>68.601902448750806</v>
      </c>
      <c r="J185" s="53">
        <f t="shared" si="15"/>
        <v>189.3180975512492</v>
      </c>
      <c r="K185" s="52">
        <f t="shared" si="14"/>
        <v>13531.067211146767</v>
      </c>
    </row>
    <row r="186" spans="6:11">
      <c r="F186" s="50">
        <f t="shared" si="16"/>
        <v>180</v>
      </c>
      <c r="G186" s="53">
        <f t="shared" si="17"/>
        <v>13531.067211146767</v>
      </c>
      <c r="H186" s="52">
        <f t="shared" si="18"/>
        <v>-257.91518105214345</v>
      </c>
      <c r="I186" s="53">
        <f t="shared" si="13"/>
        <v>67.655336055733841</v>
      </c>
      <c r="J186" s="53">
        <f t="shared" si="15"/>
        <v>190.26466394426618</v>
      </c>
      <c r="K186" s="52">
        <f t="shared" si="14"/>
        <v>13340.807366150357</v>
      </c>
    </row>
    <row r="187" spans="6:11">
      <c r="F187" s="50">
        <f t="shared" si="16"/>
        <v>181</v>
      </c>
      <c r="G187" s="53">
        <f t="shared" si="17"/>
        <v>13340.807366150357</v>
      </c>
      <c r="H187" s="52">
        <f t="shared" si="18"/>
        <v>-257.91518105214345</v>
      </c>
      <c r="I187" s="53">
        <f t="shared" si="13"/>
        <v>66.704036830751789</v>
      </c>
      <c r="J187" s="53">
        <f t="shared" si="15"/>
        <v>191.21596316924823</v>
      </c>
      <c r="K187" s="52">
        <f t="shared" si="14"/>
        <v>13149.596221928965</v>
      </c>
    </row>
    <row r="188" spans="6:11">
      <c r="F188" s="50">
        <f t="shared" si="16"/>
        <v>182</v>
      </c>
      <c r="G188" s="53">
        <f t="shared" si="17"/>
        <v>13149.596221928965</v>
      </c>
      <c r="H188" s="52">
        <f t="shared" si="18"/>
        <v>-257.91518105214345</v>
      </c>
      <c r="I188" s="53">
        <f t="shared" si="13"/>
        <v>65.747981109644826</v>
      </c>
      <c r="J188" s="53">
        <f t="shared" si="15"/>
        <v>192.17201889035519</v>
      </c>
      <c r="K188" s="52">
        <f t="shared" si="14"/>
        <v>12957.429021986467</v>
      </c>
    </row>
    <row r="189" spans="6:11">
      <c r="F189" s="50">
        <f t="shared" si="16"/>
        <v>183</v>
      </c>
      <c r="G189" s="53">
        <f t="shared" si="17"/>
        <v>12957.429021986467</v>
      </c>
      <c r="H189" s="52">
        <f t="shared" si="18"/>
        <v>-257.91518105214345</v>
      </c>
      <c r="I189" s="53">
        <f t="shared" si="13"/>
        <v>64.787145109932339</v>
      </c>
      <c r="J189" s="53">
        <f t="shared" si="15"/>
        <v>193.13285489006768</v>
      </c>
      <c r="K189" s="52">
        <f t="shared" si="14"/>
        <v>12764.300986044256</v>
      </c>
    </row>
    <row r="190" spans="6:11">
      <c r="F190" s="50">
        <f t="shared" si="16"/>
        <v>184</v>
      </c>
      <c r="G190" s="53">
        <f t="shared" si="17"/>
        <v>12764.300986044256</v>
      </c>
      <c r="H190" s="52">
        <f t="shared" si="18"/>
        <v>-257.91518105214345</v>
      </c>
      <c r="I190" s="53">
        <f t="shared" si="13"/>
        <v>63.82150493022128</v>
      </c>
      <c r="J190" s="53">
        <f t="shared" si="15"/>
        <v>194.09849506977872</v>
      </c>
      <c r="K190" s="52">
        <f t="shared" si="14"/>
        <v>12570.207309922334</v>
      </c>
    </row>
    <row r="191" spans="6:11">
      <c r="F191" s="50">
        <f t="shared" si="16"/>
        <v>185</v>
      </c>
      <c r="G191" s="53">
        <f t="shared" si="17"/>
        <v>12570.207309922334</v>
      </c>
      <c r="H191" s="52">
        <f t="shared" si="18"/>
        <v>-257.91518105214345</v>
      </c>
      <c r="I191" s="53">
        <f t="shared" si="13"/>
        <v>62.851036549611671</v>
      </c>
      <c r="J191" s="53">
        <f t="shared" si="15"/>
        <v>195.06896345038834</v>
      </c>
      <c r="K191" s="52">
        <f t="shared" si="14"/>
        <v>12375.143165419802</v>
      </c>
    </row>
    <row r="192" spans="6:11">
      <c r="F192" s="50">
        <f t="shared" si="16"/>
        <v>186</v>
      </c>
      <c r="G192" s="53">
        <f t="shared" si="17"/>
        <v>12375.143165419802</v>
      </c>
      <c r="H192" s="52">
        <f t="shared" si="18"/>
        <v>-257.91518105214345</v>
      </c>
      <c r="I192" s="53">
        <f t="shared" si="13"/>
        <v>61.875715827099015</v>
      </c>
      <c r="J192" s="53">
        <f t="shared" si="15"/>
        <v>196.044284172901</v>
      </c>
      <c r="K192" s="52">
        <f t="shared" si="14"/>
        <v>12179.103700194757</v>
      </c>
    </row>
    <row r="193" spans="6:11">
      <c r="F193" s="50">
        <f t="shared" si="16"/>
        <v>187</v>
      </c>
      <c r="G193" s="53">
        <f t="shared" si="17"/>
        <v>12179.103700194757</v>
      </c>
      <c r="H193" s="52">
        <f t="shared" si="18"/>
        <v>-257.91518105214345</v>
      </c>
      <c r="I193" s="53">
        <f t="shared" si="13"/>
        <v>60.895518500973786</v>
      </c>
      <c r="J193" s="53">
        <f t="shared" si="15"/>
        <v>197.02448149902622</v>
      </c>
      <c r="K193" s="52">
        <f t="shared" si="14"/>
        <v>11982.084037643588</v>
      </c>
    </row>
    <row r="194" spans="6:11">
      <c r="F194" s="50">
        <f t="shared" si="16"/>
        <v>188</v>
      </c>
      <c r="G194" s="53">
        <f t="shared" si="17"/>
        <v>11982.084037643588</v>
      </c>
      <c r="H194" s="52">
        <f t="shared" si="18"/>
        <v>-257.91518105214345</v>
      </c>
      <c r="I194" s="53">
        <f t="shared" si="13"/>
        <v>59.910420188217941</v>
      </c>
      <c r="J194" s="53">
        <f t="shared" si="15"/>
        <v>198.00957981178209</v>
      </c>
      <c r="K194" s="52">
        <f t="shared" si="14"/>
        <v>11784.079276779663</v>
      </c>
    </row>
    <row r="195" spans="6:11">
      <c r="F195" s="50">
        <f t="shared" si="16"/>
        <v>189</v>
      </c>
      <c r="G195" s="53">
        <f t="shared" si="17"/>
        <v>11784.079276779663</v>
      </c>
      <c r="H195" s="52">
        <f t="shared" si="18"/>
        <v>-257.91518105214345</v>
      </c>
      <c r="I195" s="53">
        <f t="shared" si="13"/>
        <v>58.920396383898314</v>
      </c>
      <c r="J195" s="53">
        <f t="shared" si="15"/>
        <v>198.99960361610169</v>
      </c>
      <c r="K195" s="52">
        <f t="shared" si="14"/>
        <v>11585.084492111419</v>
      </c>
    </row>
    <row r="196" spans="6:11">
      <c r="F196" s="50">
        <f t="shared" si="16"/>
        <v>190</v>
      </c>
      <c r="G196" s="53">
        <f t="shared" si="17"/>
        <v>11585.084492111419</v>
      </c>
      <c r="H196" s="52">
        <f t="shared" si="18"/>
        <v>-257.91518105214345</v>
      </c>
      <c r="I196" s="53">
        <f t="shared" si="13"/>
        <v>57.925422460557094</v>
      </c>
      <c r="J196" s="53">
        <f t="shared" si="15"/>
        <v>199.99457753944293</v>
      </c>
      <c r="K196" s="52">
        <f t="shared" si="14"/>
        <v>11385.094733519833</v>
      </c>
    </row>
    <row r="197" spans="6:11">
      <c r="F197" s="50">
        <f t="shared" si="16"/>
        <v>191</v>
      </c>
      <c r="G197" s="53">
        <f t="shared" si="17"/>
        <v>11385.094733519833</v>
      </c>
      <c r="H197" s="52">
        <f t="shared" si="18"/>
        <v>-257.91518105214345</v>
      </c>
      <c r="I197" s="53">
        <f t="shared" si="13"/>
        <v>56.925473667599164</v>
      </c>
      <c r="J197" s="53">
        <f t="shared" si="15"/>
        <v>200.99452633240085</v>
      </c>
      <c r="K197" s="52">
        <f t="shared" si="14"/>
        <v>11184.105026135288</v>
      </c>
    </row>
    <row r="198" spans="6:11">
      <c r="F198" s="50">
        <f t="shared" si="16"/>
        <v>192</v>
      </c>
      <c r="G198" s="53">
        <f t="shared" si="17"/>
        <v>11184.105026135288</v>
      </c>
      <c r="H198" s="52">
        <f t="shared" si="18"/>
        <v>-257.91518105214345</v>
      </c>
      <c r="I198" s="53">
        <f t="shared" si="13"/>
        <v>55.920525130676445</v>
      </c>
      <c r="J198" s="53">
        <f t="shared" si="15"/>
        <v>201.99947486932356</v>
      </c>
      <c r="K198" s="52">
        <f t="shared" si="14"/>
        <v>10982.110370213821</v>
      </c>
    </row>
    <row r="199" spans="6:11">
      <c r="F199" s="50">
        <f t="shared" si="16"/>
        <v>193</v>
      </c>
      <c r="G199" s="53">
        <f t="shared" si="17"/>
        <v>10982.110370213821</v>
      </c>
      <c r="H199" s="52">
        <f t="shared" si="18"/>
        <v>-257.91518105214345</v>
      </c>
      <c r="I199" s="53">
        <f t="shared" ref="I199:I246" si="19">G199*($B$2/12)</f>
        <v>54.910551851069101</v>
      </c>
      <c r="J199" s="53">
        <f t="shared" si="15"/>
        <v>203.00944814893091</v>
      </c>
      <c r="K199" s="52">
        <f t="shared" ref="K199:K246" si="20">G199+I199+H199</f>
        <v>10779.105741012747</v>
      </c>
    </row>
    <row r="200" spans="6:11">
      <c r="F200" s="50">
        <f t="shared" si="16"/>
        <v>194</v>
      </c>
      <c r="G200" s="53">
        <f t="shared" si="17"/>
        <v>10779.105741012747</v>
      </c>
      <c r="H200" s="52">
        <f t="shared" si="18"/>
        <v>-257.91518105214345</v>
      </c>
      <c r="I200" s="53">
        <f t="shared" si="19"/>
        <v>53.895528705063732</v>
      </c>
      <c r="J200" s="53">
        <f t="shared" ref="J200:J246" si="21">257.92-I200</f>
        <v>204.02447129493629</v>
      </c>
      <c r="K200" s="52">
        <f t="shared" si="20"/>
        <v>10575.086088665666</v>
      </c>
    </row>
    <row r="201" spans="6:11">
      <c r="F201" s="50">
        <f t="shared" ref="F201:F246" si="22">F200+1</f>
        <v>195</v>
      </c>
      <c r="G201" s="53">
        <f t="shared" ref="G201:G246" si="23">K200</f>
        <v>10575.086088665666</v>
      </c>
      <c r="H201" s="52">
        <f t="shared" ref="H201:H246" si="24">$B$4</f>
        <v>-257.91518105214345</v>
      </c>
      <c r="I201" s="53">
        <f t="shared" si="19"/>
        <v>52.875430443328334</v>
      </c>
      <c r="J201" s="53">
        <f t="shared" si="21"/>
        <v>205.04456955667169</v>
      </c>
      <c r="K201" s="52">
        <f t="shared" si="20"/>
        <v>10370.046338056851</v>
      </c>
    </row>
    <row r="202" spans="6:11">
      <c r="F202" s="50">
        <f t="shared" si="22"/>
        <v>196</v>
      </c>
      <c r="G202" s="53">
        <f t="shared" si="23"/>
        <v>10370.046338056851</v>
      </c>
      <c r="H202" s="52">
        <f t="shared" si="24"/>
        <v>-257.91518105214345</v>
      </c>
      <c r="I202" s="53">
        <f t="shared" si="19"/>
        <v>51.850231690284254</v>
      </c>
      <c r="J202" s="53">
        <f t="shared" si="21"/>
        <v>206.06976830971576</v>
      </c>
      <c r="K202" s="52">
        <f t="shared" si="20"/>
        <v>10163.981388694992</v>
      </c>
    </row>
    <row r="203" spans="6:11">
      <c r="F203" s="50">
        <f t="shared" si="22"/>
        <v>197</v>
      </c>
      <c r="G203" s="53">
        <f t="shared" si="23"/>
        <v>10163.981388694992</v>
      </c>
      <c r="H203" s="52">
        <f t="shared" si="24"/>
        <v>-257.91518105214345</v>
      </c>
      <c r="I203" s="53">
        <f t="shared" si="19"/>
        <v>50.819906943474962</v>
      </c>
      <c r="J203" s="53">
        <f t="shared" si="21"/>
        <v>207.10009305652505</v>
      </c>
      <c r="K203" s="52">
        <f t="shared" si="20"/>
        <v>9956.8861145863229</v>
      </c>
    </row>
    <row r="204" spans="6:11">
      <c r="F204" s="50">
        <f t="shared" si="22"/>
        <v>198</v>
      </c>
      <c r="G204" s="53">
        <f t="shared" si="23"/>
        <v>9956.8861145863229</v>
      </c>
      <c r="H204" s="52">
        <f t="shared" si="24"/>
        <v>-257.91518105214345</v>
      </c>
      <c r="I204" s="53">
        <f t="shared" si="19"/>
        <v>49.784430572931619</v>
      </c>
      <c r="J204" s="53">
        <f t="shared" si="21"/>
        <v>208.13556942706839</v>
      </c>
      <c r="K204" s="52">
        <f t="shared" si="20"/>
        <v>9748.7553641071117</v>
      </c>
    </row>
    <row r="205" spans="6:11">
      <c r="F205" s="50">
        <f t="shared" si="22"/>
        <v>199</v>
      </c>
      <c r="G205" s="53">
        <f t="shared" si="23"/>
        <v>9748.7553641071117</v>
      </c>
      <c r="H205" s="52">
        <f t="shared" si="24"/>
        <v>-257.91518105214345</v>
      </c>
      <c r="I205" s="53">
        <f t="shared" si="19"/>
        <v>48.743776820535558</v>
      </c>
      <c r="J205" s="53">
        <f t="shared" si="21"/>
        <v>209.17622317946444</v>
      </c>
      <c r="K205" s="52">
        <f t="shared" si="20"/>
        <v>9539.5839598755047</v>
      </c>
    </row>
    <row r="206" spans="6:11">
      <c r="F206" s="50">
        <f t="shared" si="22"/>
        <v>200</v>
      </c>
      <c r="G206" s="53">
        <f t="shared" si="23"/>
        <v>9539.5839598755047</v>
      </c>
      <c r="H206" s="52">
        <f t="shared" si="24"/>
        <v>-257.91518105214345</v>
      </c>
      <c r="I206" s="53">
        <f t="shared" si="19"/>
        <v>47.697919799377523</v>
      </c>
      <c r="J206" s="53">
        <f t="shared" si="21"/>
        <v>210.22208020062249</v>
      </c>
      <c r="K206" s="52">
        <f t="shared" si="20"/>
        <v>9329.3666986227381</v>
      </c>
    </row>
    <row r="207" spans="6:11">
      <c r="F207" s="50">
        <f t="shared" si="22"/>
        <v>201</v>
      </c>
      <c r="G207" s="53">
        <f t="shared" si="23"/>
        <v>9329.3666986227381</v>
      </c>
      <c r="H207" s="52">
        <f t="shared" si="24"/>
        <v>-257.91518105214345</v>
      </c>
      <c r="I207" s="53">
        <f t="shared" si="19"/>
        <v>46.646833493113689</v>
      </c>
      <c r="J207" s="53">
        <f t="shared" si="21"/>
        <v>211.27316650688633</v>
      </c>
      <c r="K207" s="52">
        <f t="shared" si="20"/>
        <v>9118.0983510637088</v>
      </c>
    </row>
    <row r="208" spans="6:11">
      <c r="F208" s="50">
        <f t="shared" si="22"/>
        <v>202</v>
      </c>
      <c r="G208" s="53">
        <f t="shared" si="23"/>
        <v>9118.0983510637088</v>
      </c>
      <c r="H208" s="52">
        <f t="shared" si="24"/>
        <v>-257.91518105214345</v>
      </c>
      <c r="I208" s="53">
        <f t="shared" si="19"/>
        <v>45.590491755318546</v>
      </c>
      <c r="J208" s="53">
        <f t="shared" si="21"/>
        <v>212.32950824468148</v>
      </c>
      <c r="K208" s="52">
        <f t="shared" si="20"/>
        <v>8905.7736617668834</v>
      </c>
    </row>
    <row r="209" spans="6:11">
      <c r="F209" s="50">
        <f t="shared" si="22"/>
        <v>203</v>
      </c>
      <c r="G209" s="53">
        <f t="shared" si="23"/>
        <v>8905.7736617668834</v>
      </c>
      <c r="H209" s="52">
        <f t="shared" si="24"/>
        <v>-257.91518105214345</v>
      </c>
      <c r="I209" s="53">
        <f t="shared" si="19"/>
        <v>44.528868308834419</v>
      </c>
      <c r="J209" s="53">
        <f t="shared" si="21"/>
        <v>213.39113169116558</v>
      </c>
      <c r="K209" s="52">
        <f t="shared" si="20"/>
        <v>8692.3873490235746</v>
      </c>
    </row>
    <row r="210" spans="6:11">
      <c r="F210" s="50">
        <f t="shared" si="22"/>
        <v>204</v>
      </c>
      <c r="G210" s="53">
        <f t="shared" si="23"/>
        <v>8692.3873490235746</v>
      </c>
      <c r="H210" s="52">
        <f t="shared" si="24"/>
        <v>-257.91518105214345</v>
      </c>
      <c r="I210" s="53">
        <f t="shared" si="19"/>
        <v>43.461936745117875</v>
      </c>
      <c r="J210" s="53">
        <f t="shared" si="21"/>
        <v>214.45806325488215</v>
      </c>
      <c r="K210" s="52">
        <f t="shared" si="20"/>
        <v>8477.934104716549</v>
      </c>
    </row>
    <row r="211" spans="6:11">
      <c r="F211" s="50">
        <f t="shared" si="22"/>
        <v>205</v>
      </c>
      <c r="G211" s="53">
        <f t="shared" si="23"/>
        <v>8477.934104716549</v>
      </c>
      <c r="H211" s="52">
        <f t="shared" si="24"/>
        <v>-257.91518105214345</v>
      </c>
      <c r="I211" s="53">
        <f t="shared" si="19"/>
        <v>42.389670523582744</v>
      </c>
      <c r="J211" s="53">
        <f t="shared" si="21"/>
        <v>215.53032947641728</v>
      </c>
      <c r="K211" s="52">
        <f t="shared" si="20"/>
        <v>8262.4085941879875</v>
      </c>
    </row>
    <row r="212" spans="6:11">
      <c r="F212" s="50">
        <f t="shared" si="22"/>
        <v>206</v>
      </c>
      <c r="G212" s="53">
        <f t="shared" si="23"/>
        <v>8262.4085941879875</v>
      </c>
      <c r="H212" s="52">
        <f t="shared" si="24"/>
        <v>-257.91518105214345</v>
      </c>
      <c r="I212" s="53">
        <f t="shared" si="19"/>
        <v>41.312042970939942</v>
      </c>
      <c r="J212" s="53">
        <f t="shared" si="21"/>
        <v>216.60795702906006</v>
      </c>
      <c r="K212" s="52">
        <f t="shared" si="20"/>
        <v>8045.8054561067838</v>
      </c>
    </row>
    <row r="213" spans="6:11">
      <c r="F213" s="50">
        <f t="shared" si="22"/>
        <v>207</v>
      </c>
      <c r="G213" s="53">
        <f t="shared" si="23"/>
        <v>8045.8054561067838</v>
      </c>
      <c r="H213" s="52">
        <f t="shared" si="24"/>
        <v>-257.91518105214345</v>
      </c>
      <c r="I213" s="53">
        <f t="shared" si="19"/>
        <v>40.22902728053392</v>
      </c>
      <c r="J213" s="53">
        <f t="shared" si="21"/>
        <v>217.69097271946609</v>
      </c>
      <c r="K213" s="52">
        <f t="shared" si="20"/>
        <v>7828.1193023351743</v>
      </c>
    </row>
    <row r="214" spans="6:11">
      <c r="F214" s="50">
        <f t="shared" si="22"/>
        <v>208</v>
      </c>
      <c r="G214" s="53">
        <f t="shared" si="23"/>
        <v>7828.1193023351743</v>
      </c>
      <c r="H214" s="52">
        <f t="shared" si="24"/>
        <v>-257.91518105214345</v>
      </c>
      <c r="I214" s="53">
        <f t="shared" si="19"/>
        <v>39.140596511675874</v>
      </c>
      <c r="J214" s="53">
        <f t="shared" si="21"/>
        <v>218.77940348832414</v>
      </c>
      <c r="K214" s="52">
        <f t="shared" si="20"/>
        <v>7609.3447177947064</v>
      </c>
    </row>
    <row r="215" spans="6:11">
      <c r="F215" s="50">
        <f t="shared" si="22"/>
        <v>209</v>
      </c>
      <c r="G215" s="53">
        <f t="shared" si="23"/>
        <v>7609.3447177947064</v>
      </c>
      <c r="H215" s="52">
        <f t="shared" si="24"/>
        <v>-257.91518105214345</v>
      </c>
      <c r="I215" s="53">
        <f t="shared" si="19"/>
        <v>38.046723588973535</v>
      </c>
      <c r="J215" s="53">
        <f t="shared" si="21"/>
        <v>219.8732764110265</v>
      </c>
      <c r="K215" s="52">
        <f t="shared" si="20"/>
        <v>7389.4762603315367</v>
      </c>
    </row>
    <row r="216" spans="6:11">
      <c r="F216" s="50">
        <f t="shared" si="22"/>
        <v>210</v>
      </c>
      <c r="G216" s="53">
        <f t="shared" si="23"/>
        <v>7389.4762603315367</v>
      </c>
      <c r="H216" s="52">
        <f t="shared" si="24"/>
        <v>-257.91518105214345</v>
      </c>
      <c r="I216" s="53">
        <f t="shared" si="19"/>
        <v>36.947381301657686</v>
      </c>
      <c r="J216" s="53">
        <f t="shared" si="21"/>
        <v>220.97261869834233</v>
      </c>
      <c r="K216" s="52">
        <f t="shared" si="20"/>
        <v>7168.5084605810507</v>
      </c>
    </row>
    <row r="217" spans="6:11">
      <c r="F217" s="50">
        <f t="shared" si="22"/>
        <v>211</v>
      </c>
      <c r="G217" s="53">
        <f t="shared" si="23"/>
        <v>7168.5084605810507</v>
      </c>
      <c r="H217" s="52">
        <f t="shared" si="24"/>
        <v>-257.91518105214345</v>
      </c>
      <c r="I217" s="53">
        <f t="shared" si="19"/>
        <v>35.842542302905251</v>
      </c>
      <c r="J217" s="53">
        <f t="shared" si="21"/>
        <v>222.07745769709476</v>
      </c>
      <c r="K217" s="52">
        <f t="shared" si="20"/>
        <v>6946.4358218318121</v>
      </c>
    </row>
    <row r="218" spans="6:11">
      <c r="F218" s="50">
        <f t="shared" si="22"/>
        <v>212</v>
      </c>
      <c r="G218" s="53">
        <f t="shared" si="23"/>
        <v>6946.4358218318121</v>
      </c>
      <c r="H218" s="52">
        <f t="shared" si="24"/>
        <v>-257.91518105214345</v>
      </c>
      <c r="I218" s="53">
        <f t="shared" si="19"/>
        <v>34.732179109159063</v>
      </c>
      <c r="J218" s="53">
        <f t="shared" si="21"/>
        <v>223.18782089084095</v>
      </c>
      <c r="K218" s="52">
        <f t="shared" si="20"/>
        <v>6723.2528198888276</v>
      </c>
    </row>
    <row r="219" spans="6:11">
      <c r="F219" s="50">
        <f t="shared" si="22"/>
        <v>213</v>
      </c>
      <c r="G219" s="53">
        <f t="shared" si="23"/>
        <v>6723.2528198888276</v>
      </c>
      <c r="H219" s="52">
        <f t="shared" si="24"/>
        <v>-257.91518105214345</v>
      </c>
      <c r="I219" s="53">
        <f t="shared" si="19"/>
        <v>33.616264099444138</v>
      </c>
      <c r="J219" s="53">
        <f t="shared" si="21"/>
        <v>224.30373590055586</v>
      </c>
      <c r="K219" s="52">
        <f t="shared" si="20"/>
        <v>6498.9539029361285</v>
      </c>
    </row>
    <row r="220" spans="6:11">
      <c r="F220" s="50">
        <f t="shared" si="22"/>
        <v>214</v>
      </c>
      <c r="G220" s="53">
        <f t="shared" si="23"/>
        <v>6498.9539029361285</v>
      </c>
      <c r="H220" s="52">
        <f t="shared" si="24"/>
        <v>-257.91518105214345</v>
      </c>
      <c r="I220" s="53">
        <f t="shared" si="19"/>
        <v>32.494769514680641</v>
      </c>
      <c r="J220" s="53">
        <f t="shared" si="21"/>
        <v>225.42523048531939</v>
      </c>
      <c r="K220" s="52">
        <f t="shared" si="20"/>
        <v>6273.5334913986653</v>
      </c>
    </row>
    <row r="221" spans="6:11">
      <c r="F221" s="50">
        <f t="shared" si="22"/>
        <v>215</v>
      </c>
      <c r="G221" s="53">
        <f t="shared" si="23"/>
        <v>6273.5334913986653</v>
      </c>
      <c r="H221" s="52">
        <f t="shared" si="24"/>
        <v>-257.91518105214345</v>
      </c>
      <c r="I221" s="53">
        <f t="shared" si="19"/>
        <v>31.367667456993328</v>
      </c>
      <c r="J221" s="53">
        <f t="shared" si="21"/>
        <v>226.55233254300668</v>
      </c>
      <c r="K221" s="52">
        <f t="shared" si="20"/>
        <v>6046.9859778035152</v>
      </c>
    </row>
    <row r="222" spans="6:11">
      <c r="F222" s="50">
        <f t="shared" si="22"/>
        <v>216</v>
      </c>
      <c r="G222" s="53">
        <f t="shared" si="23"/>
        <v>6046.9859778035152</v>
      </c>
      <c r="H222" s="52">
        <f t="shared" si="24"/>
        <v>-257.91518105214345</v>
      </c>
      <c r="I222" s="53">
        <f t="shared" si="19"/>
        <v>30.234929889017575</v>
      </c>
      <c r="J222" s="53">
        <f t="shared" si="21"/>
        <v>227.68507011098245</v>
      </c>
      <c r="K222" s="52">
        <f t="shared" si="20"/>
        <v>5819.3057266403894</v>
      </c>
    </row>
    <row r="223" spans="6:11">
      <c r="F223" s="50">
        <f t="shared" si="22"/>
        <v>217</v>
      </c>
      <c r="G223" s="53">
        <f t="shared" si="23"/>
        <v>5819.3057266403894</v>
      </c>
      <c r="H223" s="52">
        <f t="shared" si="24"/>
        <v>-257.91518105214345</v>
      </c>
      <c r="I223" s="53">
        <f t="shared" si="19"/>
        <v>29.096528633201949</v>
      </c>
      <c r="J223" s="53">
        <f t="shared" si="21"/>
        <v>228.82347136679806</v>
      </c>
      <c r="K223" s="52">
        <f t="shared" si="20"/>
        <v>5590.487074221448</v>
      </c>
    </row>
    <row r="224" spans="6:11">
      <c r="F224" s="50">
        <f t="shared" si="22"/>
        <v>218</v>
      </c>
      <c r="G224" s="53">
        <f t="shared" si="23"/>
        <v>5590.487074221448</v>
      </c>
      <c r="H224" s="52">
        <f t="shared" si="24"/>
        <v>-257.91518105214345</v>
      </c>
      <c r="I224" s="53">
        <f t="shared" si="19"/>
        <v>27.952435371107242</v>
      </c>
      <c r="J224" s="53">
        <f t="shared" si="21"/>
        <v>229.96756462889277</v>
      </c>
      <c r="K224" s="52">
        <f t="shared" si="20"/>
        <v>5360.5243285404122</v>
      </c>
    </row>
    <row r="225" spans="6:11">
      <c r="F225" s="50">
        <f t="shared" si="22"/>
        <v>219</v>
      </c>
      <c r="G225" s="53">
        <f t="shared" si="23"/>
        <v>5360.5243285404122</v>
      </c>
      <c r="H225" s="52">
        <f t="shared" si="24"/>
        <v>-257.91518105214345</v>
      </c>
      <c r="I225" s="53">
        <f t="shared" si="19"/>
        <v>26.802621642702061</v>
      </c>
      <c r="J225" s="53">
        <f t="shared" si="21"/>
        <v>231.11737835729795</v>
      </c>
      <c r="K225" s="52">
        <f t="shared" si="20"/>
        <v>5129.4117691309712</v>
      </c>
    </row>
    <row r="226" spans="6:11">
      <c r="F226" s="50">
        <f t="shared" si="22"/>
        <v>220</v>
      </c>
      <c r="G226" s="53">
        <f t="shared" si="23"/>
        <v>5129.4117691309712</v>
      </c>
      <c r="H226" s="52">
        <f t="shared" si="24"/>
        <v>-257.91518105214345</v>
      </c>
      <c r="I226" s="53">
        <f t="shared" si="19"/>
        <v>25.647058845654858</v>
      </c>
      <c r="J226" s="53">
        <f t="shared" si="21"/>
        <v>232.27294115434515</v>
      </c>
      <c r="K226" s="52">
        <f t="shared" si="20"/>
        <v>4897.1436469244827</v>
      </c>
    </row>
    <row r="227" spans="6:11">
      <c r="F227" s="50">
        <f t="shared" si="22"/>
        <v>221</v>
      </c>
      <c r="G227" s="53">
        <f t="shared" si="23"/>
        <v>4897.1436469244827</v>
      </c>
      <c r="H227" s="52">
        <f t="shared" si="24"/>
        <v>-257.91518105214345</v>
      </c>
      <c r="I227" s="53">
        <f t="shared" si="19"/>
        <v>24.485718234622414</v>
      </c>
      <c r="J227" s="53">
        <f t="shared" si="21"/>
        <v>233.43428176537759</v>
      </c>
      <c r="K227" s="52">
        <f t="shared" si="20"/>
        <v>4663.7141841069615</v>
      </c>
    </row>
    <row r="228" spans="6:11">
      <c r="F228" s="50">
        <f t="shared" si="22"/>
        <v>222</v>
      </c>
      <c r="G228" s="53">
        <f t="shared" si="23"/>
        <v>4663.7141841069615</v>
      </c>
      <c r="H228" s="52">
        <f t="shared" si="24"/>
        <v>-257.91518105214345</v>
      </c>
      <c r="I228" s="53">
        <f t="shared" si="19"/>
        <v>23.318570920534807</v>
      </c>
      <c r="J228" s="53">
        <f t="shared" si="21"/>
        <v>234.60142907946522</v>
      </c>
      <c r="K228" s="52">
        <f t="shared" si="20"/>
        <v>4429.1175739753526</v>
      </c>
    </row>
    <row r="229" spans="6:11">
      <c r="F229" s="50">
        <f t="shared" si="22"/>
        <v>223</v>
      </c>
      <c r="G229" s="53">
        <f t="shared" si="23"/>
        <v>4429.1175739753526</v>
      </c>
      <c r="H229" s="52">
        <f t="shared" si="24"/>
        <v>-257.91518105214345</v>
      </c>
      <c r="I229" s="53">
        <f t="shared" si="19"/>
        <v>22.145587869876763</v>
      </c>
      <c r="J229" s="53">
        <f t="shared" si="21"/>
        <v>235.77441213012327</v>
      </c>
      <c r="K229" s="52">
        <f t="shared" si="20"/>
        <v>4193.3479807930862</v>
      </c>
    </row>
    <row r="230" spans="6:11">
      <c r="F230" s="50">
        <f t="shared" si="22"/>
        <v>224</v>
      </c>
      <c r="G230" s="53">
        <f t="shared" si="23"/>
        <v>4193.3479807930862</v>
      </c>
      <c r="H230" s="52">
        <f t="shared" si="24"/>
        <v>-257.91518105214345</v>
      </c>
      <c r="I230" s="53">
        <f t="shared" si="19"/>
        <v>20.966739903965433</v>
      </c>
      <c r="J230" s="53">
        <f t="shared" si="21"/>
        <v>236.95326009603457</v>
      </c>
      <c r="K230" s="52">
        <f t="shared" si="20"/>
        <v>3956.3995396449081</v>
      </c>
    </row>
    <row r="231" spans="6:11">
      <c r="F231" s="50">
        <f t="shared" si="22"/>
        <v>225</v>
      </c>
      <c r="G231" s="53">
        <f t="shared" si="23"/>
        <v>3956.3995396449081</v>
      </c>
      <c r="H231" s="52">
        <f t="shared" si="24"/>
        <v>-257.91518105214345</v>
      </c>
      <c r="I231" s="53">
        <f t="shared" si="19"/>
        <v>19.78199769822454</v>
      </c>
      <c r="J231" s="53">
        <f t="shared" si="21"/>
        <v>238.13800230177549</v>
      </c>
      <c r="K231" s="52">
        <f t="shared" si="20"/>
        <v>3718.2663562909893</v>
      </c>
    </row>
    <row r="232" spans="6:11">
      <c r="F232" s="50">
        <f t="shared" si="22"/>
        <v>226</v>
      </c>
      <c r="G232" s="53">
        <f t="shared" si="23"/>
        <v>3718.2663562909893</v>
      </c>
      <c r="H232" s="52">
        <f t="shared" si="24"/>
        <v>-257.91518105214345</v>
      </c>
      <c r="I232" s="53">
        <f t="shared" si="19"/>
        <v>18.591331781454947</v>
      </c>
      <c r="J232" s="53">
        <f t="shared" si="21"/>
        <v>239.32866821854506</v>
      </c>
      <c r="K232" s="52">
        <f t="shared" si="20"/>
        <v>3478.9425070203006</v>
      </c>
    </row>
    <row r="233" spans="6:11">
      <c r="F233" s="50">
        <f t="shared" si="22"/>
        <v>227</v>
      </c>
      <c r="G233" s="53">
        <f t="shared" si="23"/>
        <v>3478.9425070203006</v>
      </c>
      <c r="H233" s="52">
        <f t="shared" si="24"/>
        <v>-257.91518105214345</v>
      </c>
      <c r="I233" s="53">
        <f t="shared" si="19"/>
        <v>17.394712535101505</v>
      </c>
      <c r="J233" s="53">
        <f t="shared" si="21"/>
        <v>240.5252874648985</v>
      </c>
      <c r="K233" s="52">
        <f t="shared" si="20"/>
        <v>3238.4220385032586</v>
      </c>
    </row>
    <row r="234" spans="6:11">
      <c r="F234" s="50">
        <f t="shared" si="22"/>
        <v>228</v>
      </c>
      <c r="G234" s="53">
        <f t="shared" si="23"/>
        <v>3238.4220385032586</v>
      </c>
      <c r="H234" s="52">
        <f t="shared" si="24"/>
        <v>-257.91518105214345</v>
      </c>
      <c r="I234" s="53">
        <f t="shared" si="19"/>
        <v>16.192110192516292</v>
      </c>
      <c r="J234" s="53">
        <f t="shared" si="21"/>
        <v>241.72788980748373</v>
      </c>
      <c r="K234" s="52">
        <f t="shared" si="20"/>
        <v>2996.6989676436315</v>
      </c>
    </row>
    <row r="235" spans="6:11">
      <c r="F235" s="50">
        <f t="shared" si="22"/>
        <v>229</v>
      </c>
      <c r="G235" s="53">
        <f t="shared" si="23"/>
        <v>2996.6989676436315</v>
      </c>
      <c r="H235" s="52">
        <f t="shared" si="24"/>
        <v>-257.91518105214345</v>
      </c>
      <c r="I235" s="53">
        <f t="shared" si="19"/>
        <v>14.983494838218158</v>
      </c>
      <c r="J235" s="53">
        <f t="shared" si="21"/>
        <v>242.93650516178187</v>
      </c>
      <c r="K235" s="52">
        <f t="shared" si="20"/>
        <v>2753.7672814297061</v>
      </c>
    </row>
    <row r="236" spans="6:11">
      <c r="F236" s="50">
        <f t="shared" si="22"/>
        <v>230</v>
      </c>
      <c r="G236" s="53">
        <f t="shared" si="23"/>
        <v>2753.7672814297061</v>
      </c>
      <c r="H236" s="52">
        <f t="shared" si="24"/>
        <v>-257.91518105214345</v>
      </c>
      <c r="I236" s="53">
        <f t="shared" si="19"/>
        <v>13.76883640714853</v>
      </c>
      <c r="J236" s="53">
        <f t="shared" si="21"/>
        <v>244.15116359285147</v>
      </c>
      <c r="K236" s="52">
        <f t="shared" si="20"/>
        <v>2509.6209367847114</v>
      </c>
    </row>
    <row r="237" spans="6:11">
      <c r="F237" s="50">
        <f t="shared" si="22"/>
        <v>231</v>
      </c>
      <c r="G237" s="53">
        <f t="shared" si="23"/>
        <v>2509.6209367847114</v>
      </c>
      <c r="H237" s="52">
        <f t="shared" si="24"/>
        <v>-257.91518105214345</v>
      </c>
      <c r="I237" s="53">
        <f t="shared" si="19"/>
        <v>12.548104683923556</v>
      </c>
      <c r="J237" s="53">
        <f t="shared" si="21"/>
        <v>245.37189531607646</v>
      </c>
      <c r="K237" s="52">
        <f t="shared" si="20"/>
        <v>2264.2538604164915</v>
      </c>
    </row>
    <row r="238" spans="6:11">
      <c r="F238" s="50">
        <f t="shared" si="22"/>
        <v>232</v>
      </c>
      <c r="G238" s="53">
        <f t="shared" si="23"/>
        <v>2264.2538604164915</v>
      </c>
      <c r="H238" s="52">
        <f t="shared" si="24"/>
        <v>-257.91518105214345</v>
      </c>
      <c r="I238" s="53">
        <f t="shared" si="19"/>
        <v>11.321269302082458</v>
      </c>
      <c r="J238" s="53">
        <f t="shared" si="21"/>
        <v>246.59873069791755</v>
      </c>
      <c r="K238" s="52">
        <f t="shared" si="20"/>
        <v>2017.6599486664304</v>
      </c>
    </row>
    <row r="239" spans="6:11">
      <c r="F239" s="50">
        <f t="shared" si="22"/>
        <v>233</v>
      </c>
      <c r="G239" s="53">
        <f t="shared" si="23"/>
        <v>2017.6599486664304</v>
      </c>
      <c r="H239" s="52">
        <f t="shared" si="24"/>
        <v>-257.91518105214345</v>
      </c>
      <c r="I239" s="53">
        <f t="shared" si="19"/>
        <v>10.088299743332152</v>
      </c>
      <c r="J239" s="53">
        <f t="shared" si="21"/>
        <v>247.83170025666786</v>
      </c>
      <c r="K239" s="52">
        <f t="shared" si="20"/>
        <v>1769.833067357619</v>
      </c>
    </row>
    <row r="240" spans="6:11">
      <c r="F240" s="50">
        <f t="shared" si="22"/>
        <v>234</v>
      </c>
      <c r="G240" s="53">
        <f t="shared" si="23"/>
        <v>1769.833067357619</v>
      </c>
      <c r="H240" s="52">
        <f t="shared" si="24"/>
        <v>-257.91518105214345</v>
      </c>
      <c r="I240" s="53">
        <f t="shared" si="19"/>
        <v>8.8491653367880954</v>
      </c>
      <c r="J240" s="53">
        <f t="shared" si="21"/>
        <v>249.07083466321191</v>
      </c>
      <c r="K240" s="52">
        <f t="shared" si="20"/>
        <v>1520.7670516422636</v>
      </c>
    </row>
    <row r="241" spans="6:11">
      <c r="F241" s="50">
        <f t="shared" si="22"/>
        <v>235</v>
      </c>
      <c r="G241" s="53">
        <f t="shared" si="23"/>
        <v>1520.7670516422636</v>
      </c>
      <c r="H241" s="52">
        <f t="shared" si="24"/>
        <v>-257.91518105214345</v>
      </c>
      <c r="I241" s="53">
        <f t="shared" si="19"/>
        <v>7.6038352582113182</v>
      </c>
      <c r="J241" s="53">
        <f t="shared" si="21"/>
        <v>250.3161647417887</v>
      </c>
      <c r="K241" s="52">
        <f t="shared" si="20"/>
        <v>1270.4557058483315</v>
      </c>
    </row>
    <row r="242" spans="6:11">
      <c r="F242" s="50">
        <f t="shared" si="22"/>
        <v>236</v>
      </c>
      <c r="G242" s="53">
        <f t="shared" si="23"/>
        <v>1270.4557058483315</v>
      </c>
      <c r="H242" s="52">
        <f t="shared" si="24"/>
        <v>-257.91518105214345</v>
      </c>
      <c r="I242" s="53">
        <f t="shared" si="19"/>
        <v>6.3522785292416577</v>
      </c>
      <c r="J242" s="53">
        <f t="shared" si="21"/>
        <v>251.56772147075836</v>
      </c>
      <c r="K242" s="52">
        <f t="shared" si="20"/>
        <v>1018.8928033254297</v>
      </c>
    </row>
    <row r="243" spans="6:11">
      <c r="F243" s="50">
        <f t="shared" si="22"/>
        <v>237</v>
      </c>
      <c r="G243" s="53">
        <f t="shared" si="23"/>
        <v>1018.8928033254297</v>
      </c>
      <c r="H243" s="52">
        <f t="shared" si="24"/>
        <v>-257.91518105214345</v>
      </c>
      <c r="I243" s="53">
        <f t="shared" si="19"/>
        <v>5.0944640166271489</v>
      </c>
      <c r="J243" s="53">
        <f t="shared" si="21"/>
        <v>252.82553598337287</v>
      </c>
      <c r="K243" s="52">
        <f t="shared" si="20"/>
        <v>766.07208628991339</v>
      </c>
    </row>
    <row r="244" spans="6:11">
      <c r="F244" s="50">
        <f t="shared" si="22"/>
        <v>238</v>
      </c>
      <c r="G244" s="53">
        <f t="shared" si="23"/>
        <v>766.07208628991339</v>
      </c>
      <c r="H244" s="52">
        <f t="shared" si="24"/>
        <v>-257.91518105214345</v>
      </c>
      <c r="I244" s="53">
        <f t="shared" si="19"/>
        <v>3.8303604314495669</v>
      </c>
      <c r="J244" s="53">
        <f t="shared" si="21"/>
        <v>254.08963956855044</v>
      </c>
      <c r="K244" s="52">
        <f t="shared" si="20"/>
        <v>511.98726566921948</v>
      </c>
    </row>
    <row r="245" spans="6:11">
      <c r="F245" s="50">
        <f t="shared" si="22"/>
        <v>239</v>
      </c>
      <c r="G245" s="53">
        <f t="shared" si="23"/>
        <v>511.98726566921948</v>
      </c>
      <c r="H245" s="52">
        <f t="shared" si="24"/>
        <v>-257.91518105214345</v>
      </c>
      <c r="I245" s="53">
        <f t="shared" si="19"/>
        <v>2.5599363283460974</v>
      </c>
      <c r="J245" s="53">
        <f t="shared" si="21"/>
        <v>255.3600636716539</v>
      </c>
      <c r="K245" s="52">
        <f t="shared" si="20"/>
        <v>256.63202094542214</v>
      </c>
    </row>
    <row r="246" spans="6:11">
      <c r="F246" s="50">
        <f t="shared" si="22"/>
        <v>240</v>
      </c>
      <c r="G246" s="53">
        <f t="shared" si="23"/>
        <v>256.63202094542214</v>
      </c>
      <c r="H246" s="52">
        <f t="shared" si="24"/>
        <v>-257.91518105214345</v>
      </c>
      <c r="I246" s="53">
        <f t="shared" si="19"/>
        <v>1.2831601047271108</v>
      </c>
      <c r="J246" s="53">
        <f t="shared" si="21"/>
        <v>256.63683989527289</v>
      </c>
      <c r="K246" s="52">
        <f t="shared" si="20"/>
        <v>-1.9941808204748668E-9</v>
      </c>
    </row>
    <row r="268" spans="2:5">
      <c r="B268" s="39"/>
      <c r="C268" s="39"/>
      <c r="D268" s="40"/>
      <c r="E268" s="40"/>
    </row>
    <row r="269" spans="2:5">
      <c r="B269" s="39"/>
      <c r="C269" s="39"/>
      <c r="D269" s="40"/>
      <c r="E269" s="40"/>
    </row>
    <row r="270" spans="2:5">
      <c r="B270" s="39"/>
      <c r="C270" s="39"/>
      <c r="D270" s="40"/>
      <c r="E270" s="40"/>
    </row>
    <row r="271" spans="2:5">
      <c r="B271" s="39"/>
      <c r="C271" s="39"/>
      <c r="D271" s="40"/>
      <c r="E271" s="40"/>
    </row>
    <row r="272" spans="2:5">
      <c r="B272" s="39"/>
      <c r="C272" s="39"/>
      <c r="D272" s="40"/>
      <c r="E272" s="40"/>
    </row>
    <row r="273" spans="2:5">
      <c r="B273" s="39"/>
      <c r="C273" s="39"/>
      <c r="D273" s="40"/>
      <c r="E273" s="40"/>
    </row>
    <row r="274" spans="2:5">
      <c r="B274" s="39"/>
      <c r="C274" s="39"/>
      <c r="D274" s="40"/>
      <c r="E274" s="40"/>
    </row>
    <row r="275" spans="2:5">
      <c r="B275" s="39"/>
      <c r="C275" s="39"/>
      <c r="D275" s="40"/>
      <c r="E275" s="40"/>
    </row>
    <row r="276" spans="2:5">
      <c r="B276" s="39"/>
      <c r="C276" s="39"/>
      <c r="D276" s="40"/>
      <c r="E276" s="40"/>
    </row>
    <row r="277" spans="2:5">
      <c r="B277" s="39"/>
      <c r="C277" s="39"/>
      <c r="D277" s="40"/>
      <c r="E277" s="40"/>
    </row>
    <row r="278" spans="2:5">
      <c r="B278" s="39"/>
      <c r="C278" s="39"/>
      <c r="D278" s="40"/>
      <c r="E278" s="40"/>
    </row>
    <row r="279" spans="2:5">
      <c r="B279" s="39"/>
      <c r="C279" s="39"/>
      <c r="D279" s="40"/>
      <c r="E279" s="40"/>
    </row>
    <row r="280" spans="2:5">
      <c r="B280" s="39"/>
      <c r="C280" s="39"/>
      <c r="D280" s="40"/>
      <c r="E280" s="40"/>
    </row>
    <row r="281" spans="2:5">
      <c r="B281" s="39"/>
      <c r="C281" s="39"/>
      <c r="D281" s="40"/>
      <c r="E281" s="40"/>
    </row>
    <row r="282" spans="2:5">
      <c r="B282" s="39"/>
      <c r="C282" s="39"/>
      <c r="D282" s="40"/>
      <c r="E282" s="40"/>
    </row>
    <row r="283" spans="2:5">
      <c r="B283" s="39"/>
      <c r="C283" s="39"/>
      <c r="D283" s="40"/>
      <c r="E283" s="40"/>
    </row>
    <row r="284" spans="2:5">
      <c r="B284" s="39"/>
      <c r="C284" s="39"/>
      <c r="D284" s="40"/>
      <c r="E284" s="40"/>
    </row>
    <row r="285" spans="2:5">
      <c r="B285" s="39"/>
      <c r="C285" s="39"/>
      <c r="D285" s="40"/>
      <c r="E285" s="40"/>
    </row>
    <row r="286" spans="2:5">
      <c r="B286" s="39"/>
      <c r="C286" s="39"/>
      <c r="D286" s="40"/>
      <c r="E286" s="40"/>
    </row>
    <row r="287" spans="2:5">
      <c r="B287" s="39"/>
      <c r="C287" s="39"/>
      <c r="D287" s="40"/>
      <c r="E287" s="40"/>
    </row>
    <row r="288" spans="2:5">
      <c r="B288" s="39"/>
      <c r="C288" s="39"/>
      <c r="D288" s="40"/>
      <c r="E288" s="40"/>
    </row>
    <row r="289" spans="2:5">
      <c r="B289" s="39"/>
      <c r="C289" s="39"/>
      <c r="D289" s="40"/>
      <c r="E289" s="40"/>
    </row>
    <row r="290" spans="2:5">
      <c r="B290" s="39"/>
      <c r="C290" s="39"/>
      <c r="D290" s="40"/>
      <c r="E290" s="40"/>
    </row>
    <row r="291" spans="2:5">
      <c r="B291" s="39"/>
      <c r="C291" s="39"/>
      <c r="D291" s="40"/>
      <c r="E291" s="40"/>
    </row>
    <row r="292" spans="2:5">
      <c r="B292" s="39"/>
      <c r="C292" s="39"/>
      <c r="D292" s="40"/>
      <c r="E292" s="40"/>
    </row>
    <row r="293" spans="2:5">
      <c r="B293" s="39"/>
      <c r="C293" s="39"/>
      <c r="D293" s="40"/>
      <c r="E293" s="40"/>
    </row>
    <row r="294" spans="2:5">
      <c r="B294" s="39"/>
      <c r="C294" s="39"/>
      <c r="D294" s="40"/>
      <c r="E294" s="40"/>
    </row>
    <row r="295" spans="2:5">
      <c r="B295" s="39"/>
      <c r="C295" s="39"/>
      <c r="D295" s="40"/>
      <c r="E295" s="40"/>
    </row>
    <row r="296" spans="2:5">
      <c r="B296" s="39"/>
      <c r="C296" s="39"/>
      <c r="D296" s="40"/>
      <c r="E296" s="40"/>
    </row>
    <row r="297" spans="2:5">
      <c r="B297" s="39"/>
      <c r="C297" s="39"/>
      <c r="D297" s="40"/>
      <c r="E297" s="40"/>
    </row>
    <row r="298" spans="2:5">
      <c r="B298" s="39"/>
      <c r="C298" s="39"/>
      <c r="D298" s="40"/>
      <c r="E298" s="40"/>
    </row>
    <row r="299" spans="2:5">
      <c r="B299" s="39"/>
      <c r="C299" s="39"/>
      <c r="D299" s="40"/>
      <c r="E299" s="40"/>
    </row>
    <row r="300" spans="2:5">
      <c r="B300" s="39"/>
      <c r="C300" s="39"/>
      <c r="D300" s="40"/>
      <c r="E300" s="40"/>
    </row>
    <row r="301" spans="2:5">
      <c r="B301" s="39"/>
      <c r="C301" s="39"/>
      <c r="D301" s="40"/>
      <c r="E301" s="40"/>
    </row>
    <row r="302" spans="2:5">
      <c r="B302" s="39"/>
      <c r="C302" s="39"/>
      <c r="D302" s="40"/>
      <c r="E302" s="40"/>
    </row>
    <row r="303" spans="2:5">
      <c r="B303" s="39"/>
      <c r="C303" s="39"/>
      <c r="D303" s="40"/>
      <c r="E303" s="40"/>
    </row>
    <row r="304" spans="2:5">
      <c r="B304" s="39"/>
      <c r="C304" s="39"/>
      <c r="D304" s="40"/>
      <c r="E304" s="40"/>
    </row>
    <row r="305" spans="2:5">
      <c r="B305" s="39"/>
      <c r="C305" s="39"/>
      <c r="D305" s="40"/>
      <c r="E305" s="40"/>
    </row>
    <row r="306" spans="2:5">
      <c r="B306" s="39"/>
      <c r="C306" s="39"/>
      <c r="D306" s="40"/>
      <c r="E306" s="40"/>
    </row>
    <row r="307" spans="2:5">
      <c r="B307" s="39"/>
      <c r="C307" s="39"/>
      <c r="D307" s="40"/>
      <c r="E307" s="40"/>
    </row>
    <row r="308" spans="2:5">
      <c r="B308" s="39"/>
      <c r="C308" s="39"/>
      <c r="D308" s="40"/>
      <c r="E308" s="40"/>
    </row>
    <row r="309" spans="2:5">
      <c r="B309" s="39"/>
      <c r="C309" s="39"/>
      <c r="D309" s="40"/>
      <c r="E309" s="40"/>
    </row>
    <row r="310" spans="2:5">
      <c r="B310" s="39"/>
      <c r="C310" s="39"/>
      <c r="D310" s="40"/>
      <c r="E310" s="40"/>
    </row>
    <row r="311" spans="2:5">
      <c r="B311" s="39"/>
      <c r="C311" s="39"/>
      <c r="D311" s="40"/>
      <c r="E311" s="40"/>
    </row>
    <row r="312" spans="2:5">
      <c r="B312" s="39"/>
      <c r="C312" s="39"/>
      <c r="D312" s="40"/>
      <c r="E312" s="40"/>
    </row>
    <row r="313" spans="2:5">
      <c r="B313" s="39"/>
      <c r="C313" s="39"/>
      <c r="D313" s="40"/>
      <c r="E313" s="40"/>
    </row>
    <row r="314" spans="2:5">
      <c r="B314" s="39"/>
      <c r="C314" s="39"/>
      <c r="D314" s="40"/>
      <c r="E314" s="40"/>
    </row>
    <row r="315" spans="2:5">
      <c r="B315" s="39"/>
      <c r="C315" s="39"/>
      <c r="D315" s="40"/>
      <c r="E315" s="40"/>
    </row>
    <row r="316" spans="2:5">
      <c r="B316" s="39"/>
      <c r="C316" s="39"/>
      <c r="D316" s="40"/>
      <c r="E316" s="40"/>
    </row>
    <row r="317" spans="2:5">
      <c r="B317" s="39"/>
      <c r="C317" s="39"/>
      <c r="D317" s="40"/>
      <c r="E317" s="40"/>
    </row>
    <row r="318" spans="2:5">
      <c r="B318" s="39"/>
      <c r="C318" s="39"/>
      <c r="D318" s="40"/>
      <c r="E318" s="40"/>
    </row>
    <row r="319" spans="2:5">
      <c r="B319" s="39"/>
      <c r="C319" s="39"/>
      <c r="D319" s="40"/>
      <c r="E319" s="40"/>
    </row>
    <row r="320" spans="2:5">
      <c r="B320" s="39"/>
      <c r="C320" s="39"/>
      <c r="D320" s="40"/>
      <c r="E320" s="40"/>
    </row>
    <row r="321" spans="2:5">
      <c r="B321" s="39"/>
      <c r="C321" s="39"/>
      <c r="D321" s="40"/>
      <c r="E321" s="40"/>
    </row>
    <row r="322" spans="2:5">
      <c r="B322" s="39"/>
      <c r="C322" s="39"/>
      <c r="D322" s="40"/>
      <c r="E322" s="40"/>
    </row>
    <row r="323" spans="2:5">
      <c r="B323" s="39"/>
      <c r="C323" s="39"/>
      <c r="D323" s="40"/>
      <c r="E323" s="40"/>
    </row>
    <row r="324" spans="2:5">
      <c r="B324" s="39"/>
      <c r="C324" s="39"/>
      <c r="D324" s="40"/>
      <c r="E324" s="40"/>
    </row>
    <row r="325" spans="2:5">
      <c r="B325" s="39"/>
      <c r="C325" s="39"/>
      <c r="D325" s="40"/>
      <c r="E325" s="40"/>
    </row>
    <row r="326" spans="2:5">
      <c r="B326" s="39"/>
      <c r="C326" s="39"/>
      <c r="D326" s="40"/>
      <c r="E326" s="40"/>
    </row>
    <row r="327" spans="2:5">
      <c r="B327" s="39"/>
      <c r="C327" s="39"/>
      <c r="D327" s="40"/>
      <c r="E327" s="40"/>
    </row>
    <row r="328" spans="2:5">
      <c r="B328" s="39"/>
      <c r="C328" s="39"/>
      <c r="D328" s="40"/>
      <c r="E328" s="40"/>
    </row>
    <row r="329" spans="2:5">
      <c r="B329" s="39"/>
      <c r="C329" s="39"/>
      <c r="D329" s="40"/>
      <c r="E329" s="40"/>
    </row>
    <row r="330" spans="2:5">
      <c r="B330" s="39"/>
      <c r="C330" s="39"/>
      <c r="D330" s="40"/>
      <c r="E330" s="40"/>
    </row>
    <row r="331" spans="2:5">
      <c r="B331" s="39"/>
      <c r="C331" s="39"/>
      <c r="D331" s="40"/>
      <c r="E331" s="40"/>
    </row>
    <row r="332" spans="2:5">
      <c r="B332" s="39"/>
      <c r="C332" s="39"/>
      <c r="D332" s="40"/>
      <c r="E332" s="40"/>
    </row>
    <row r="333" spans="2:5">
      <c r="B333" s="39"/>
      <c r="C333" s="39"/>
      <c r="D333" s="40"/>
      <c r="E333" s="40"/>
    </row>
    <row r="334" spans="2:5">
      <c r="B334" s="39"/>
      <c r="C334" s="39"/>
      <c r="D334" s="40"/>
      <c r="E334" s="40"/>
    </row>
    <row r="335" spans="2:5">
      <c r="B335" s="39"/>
      <c r="C335" s="39"/>
      <c r="D335" s="40"/>
      <c r="E335" s="40"/>
    </row>
    <row r="336" spans="2:5">
      <c r="B336" s="39"/>
      <c r="C336" s="39"/>
      <c r="D336" s="40"/>
      <c r="E336" s="40"/>
    </row>
    <row r="337" spans="2:5">
      <c r="B337" s="39"/>
      <c r="C337" s="39"/>
      <c r="D337" s="40"/>
      <c r="E337" s="40"/>
    </row>
    <row r="338" spans="2:5">
      <c r="B338" s="39"/>
      <c r="C338" s="39"/>
      <c r="D338" s="40"/>
      <c r="E338" s="40"/>
    </row>
    <row r="339" spans="2:5">
      <c r="B339" s="39"/>
      <c r="C339" s="39"/>
      <c r="D339" s="40"/>
      <c r="E339" s="40"/>
    </row>
    <row r="340" spans="2:5">
      <c r="B340" s="39"/>
      <c r="C340" s="39"/>
      <c r="D340" s="40"/>
      <c r="E340" s="40"/>
    </row>
    <row r="341" spans="2:5">
      <c r="B341" s="39"/>
      <c r="C341" s="39"/>
      <c r="D341" s="40"/>
      <c r="E341" s="40"/>
    </row>
    <row r="342" spans="2:5">
      <c r="B342" s="39"/>
      <c r="C342" s="39"/>
      <c r="D342" s="40"/>
      <c r="E342" s="40"/>
    </row>
    <row r="343" spans="2:5">
      <c r="B343" s="39"/>
      <c r="C343" s="39"/>
      <c r="D343" s="40"/>
      <c r="E343" s="40"/>
    </row>
    <row r="344" spans="2:5">
      <c r="B344" s="39"/>
      <c r="C344" s="39"/>
      <c r="D344" s="40"/>
      <c r="E344" s="40"/>
    </row>
    <row r="345" spans="2:5">
      <c r="B345" s="39"/>
      <c r="C345" s="39"/>
      <c r="D345" s="40"/>
      <c r="E345" s="40"/>
    </row>
    <row r="346" spans="2:5">
      <c r="B346" s="39"/>
      <c r="C346" s="39"/>
      <c r="D346" s="40"/>
      <c r="E346" s="40"/>
    </row>
    <row r="347" spans="2:5">
      <c r="B347" s="39"/>
      <c r="C347" s="39"/>
      <c r="D347" s="40"/>
      <c r="E347" s="40"/>
    </row>
    <row r="348" spans="2:5">
      <c r="B348" s="39"/>
      <c r="C348" s="39"/>
      <c r="D348" s="40"/>
      <c r="E348" s="40"/>
    </row>
    <row r="349" spans="2:5">
      <c r="B349" s="39"/>
      <c r="C349" s="39"/>
      <c r="D349" s="40"/>
      <c r="E349" s="40"/>
    </row>
    <row r="350" spans="2:5">
      <c r="B350" s="39"/>
      <c r="C350" s="39"/>
      <c r="D350" s="40"/>
      <c r="E350" s="40"/>
    </row>
    <row r="351" spans="2:5">
      <c r="B351" s="39"/>
      <c r="C351" s="39"/>
      <c r="D351" s="40"/>
      <c r="E351" s="40"/>
    </row>
    <row r="352" spans="2:5">
      <c r="B352" s="39"/>
      <c r="C352" s="39"/>
      <c r="D352" s="40"/>
      <c r="E352" s="40"/>
    </row>
    <row r="353" spans="2:5">
      <c r="B353" s="39"/>
      <c r="C353" s="39"/>
      <c r="D353" s="40"/>
      <c r="E353" s="40"/>
    </row>
    <row r="354" spans="2:5">
      <c r="B354" s="39"/>
      <c r="C354" s="39"/>
      <c r="D354" s="40"/>
      <c r="E354" s="40"/>
    </row>
    <row r="355" spans="2:5">
      <c r="B355" s="39"/>
      <c r="C355" s="39"/>
      <c r="D355" s="40"/>
      <c r="E355" s="40"/>
    </row>
    <row r="356" spans="2:5">
      <c r="B356" s="39"/>
      <c r="C356" s="39"/>
      <c r="D356" s="40"/>
      <c r="E356" s="40"/>
    </row>
    <row r="357" spans="2:5">
      <c r="B357" s="39"/>
      <c r="C357" s="39"/>
      <c r="D357" s="40"/>
      <c r="E357" s="40"/>
    </row>
    <row r="358" spans="2:5">
      <c r="B358" s="39"/>
      <c r="C358" s="39"/>
      <c r="D358" s="40"/>
      <c r="E358" s="40"/>
    </row>
    <row r="359" spans="2:5">
      <c r="B359" s="39"/>
      <c r="C359" s="39"/>
      <c r="D359" s="40"/>
      <c r="E359" s="40"/>
    </row>
    <row r="360" spans="2:5">
      <c r="B360" s="39"/>
      <c r="C360" s="39"/>
      <c r="D360" s="40"/>
      <c r="E360" s="40"/>
    </row>
    <row r="361" spans="2:5">
      <c r="B361" s="39"/>
      <c r="C361" s="39"/>
      <c r="D361" s="40"/>
      <c r="E361" s="40"/>
    </row>
    <row r="362" spans="2:5">
      <c r="B362" s="39"/>
      <c r="C362" s="39"/>
      <c r="D362" s="40"/>
      <c r="E362" s="40"/>
    </row>
    <row r="363" spans="2:5">
      <c r="B363" s="39"/>
      <c r="C363" s="39"/>
      <c r="D363" s="40"/>
      <c r="E363" s="40"/>
    </row>
    <row r="364" spans="2:5">
      <c r="B364" s="39"/>
      <c r="C364" s="39"/>
      <c r="D364" s="40"/>
      <c r="E364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Dashboard</vt:lpstr>
      <vt:lpstr>Pro Forma</vt:lpstr>
      <vt:lpstr>Ammortization</vt:lpstr>
      <vt:lpstr>_123_Fake_Street__Fakeville__FK_12345</vt:lpstr>
    </vt:vector>
  </TitlesOfParts>
  <Company>CENTCOM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david.n.gordon</dc:creator>
  <cp:lastModifiedBy>david.n.gordon</cp:lastModifiedBy>
  <dcterms:created xsi:type="dcterms:W3CDTF">2012-05-31T10:43:10Z</dcterms:created>
  <dcterms:modified xsi:type="dcterms:W3CDTF">2012-06-06T15:12:14Z</dcterms:modified>
</cp:coreProperties>
</file>