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ections\15\15-XX01\"/>
    </mc:Choice>
  </mc:AlternateContent>
  <bookViews>
    <workbookView xWindow="14400" yWindow="-15" windowWidth="14445" windowHeight="12165" activeTab="1"/>
  </bookViews>
  <sheets>
    <sheet name="15-XX000-01-GM" sheetId="1" r:id="rId1"/>
    <sheet name="Materials only" sheetId="4" r:id="rId2"/>
  </sheets>
  <externalReferences>
    <externalReference r:id="rId3"/>
    <externalReference r:id="rId4"/>
    <externalReference r:id="rId5"/>
  </externalReferences>
  <definedNames>
    <definedName name="lowbid1">'Materials only'!$H$12,'Materials only'!$J$12,'Materials only'!$L$12,'Materials only'!$N$12</definedName>
    <definedName name="lowbid2">'Materials only'!$H$23,'Materials only'!$J$23,'Materials only'!$L$23,'Materials only'!$N$23</definedName>
    <definedName name="lowbid3">'Materials only'!$H$35,'Materials only'!$J$35,'Materials only'!$L$35,'Materials only'!$N$35</definedName>
    <definedName name="lowbid4">'Materials only'!$N$54,'Materials only'!$L$54,'Materials only'!$J$54,'Materials only'!$H$54</definedName>
    <definedName name="_xlnm.Print_Area" localSheetId="0">'15-XX000-01-GM'!$A$1:$R$99</definedName>
    <definedName name="_xlnm.Print_Area" localSheetId="1">'Materials only'!$A$1:$N$70</definedName>
    <definedName name="seal1">'15-XX000-01-GM'!$H$17,'15-XX000-01-GM'!$L$17,'15-XX000-01-GM'!$P$17,'15-XX000-01-GM'!$R$17</definedName>
    <definedName name="seal10">'15-XX000-01-GM'!$H$88,'15-XX000-01-GM'!$L$88,'15-XX000-01-GM'!$P$88,'15-XX000-01-GM'!$R$88</definedName>
    <definedName name="seal11">'15-XX000-01-GM'!$H$98,'15-XX000-01-GM'!$L$98,'15-XX000-01-GM'!$P$98,'15-XX000-01-GM'!$R$98</definedName>
    <definedName name="seal2">'15-XX000-01-GM'!$H$23,'15-XX000-01-GM'!$L$23,'15-XX000-01-GM'!$P$23,'15-XX000-01-GM'!$R$23</definedName>
    <definedName name="seal3">'15-XX000-01-GM'!$H$29,'15-XX000-01-GM'!$L$29,'15-XX000-01-GM'!$P$29,'15-XX000-01-GM'!$R$29</definedName>
    <definedName name="seal4">'15-XX000-01-GM'!$H$35,'15-XX000-01-GM'!$L$35,'15-XX000-01-GM'!$P$35,'15-XX000-01-GM'!$R$35</definedName>
    <definedName name="seal5">'15-XX000-01-GM'!$H$42,'15-XX000-01-GM'!$L$42,'15-XX000-01-GM'!$P$42,'15-XX000-01-GM'!$R$42</definedName>
    <definedName name="seal6">'15-XX000-01-GM'!$H$48,'15-XX000-01-GM'!$L$48,'15-XX000-01-GM'!$P$48,'15-XX000-01-GM'!$R$48</definedName>
    <definedName name="seal7">'15-XX000-01-GM'!$H$65,'15-XX000-01-GM'!$L$65,'15-XX000-01-GM'!$P$65,'15-XX000-01-GM'!$R$65</definedName>
    <definedName name="seal8">'15-XX000-01-GM'!$H$72,'15-XX000-01-GM'!$L$72,'15-XX000-01-GM'!$P$72,'15-XX000-01-GM'!$R$72</definedName>
    <definedName name="seal9">'15-XX000-01-GM'!$H$81,'15-XX000-01-GM'!$L$81,'15-XX000-01-GM'!$P$81,'15-XX000-01-GM'!$R$81</definedName>
  </definedNames>
  <calcPr calcId="152511" iterate="1"/>
</workbook>
</file>

<file path=xl/calcChain.xml><?xml version="1.0" encoding="utf-8"?>
<calcChain xmlns="http://schemas.openxmlformats.org/spreadsheetml/2006/main">
  <c r="N54" i="4" l="1"/>
  <c r="L54" i="4"/>
  <c r="J54" i="4"/>
  <c r="H54" i="4"/>
  <c r="N35" i="4"/>
  <c r="L35" i="4"/>
  <c r="J35" i="4"/>
  <c r="H35" i="4"/>
  <c r="N23" i="4"/>
  <c r="L23" i="4"/>
  <c r="J23" i="4"/>
  <c r="H23" i="4"/>
  <c r="H12" i="4"/>
  <c r="J12" i="4"/>
  <c r="L12" i="4"/>
  <c r="N12" i="4"/>
  <c r="R65" i="1"/>
  <c r="P65" i="1"/>
  <c r="L65" i="1"/>
  <c r="H65" i="1"/>
  <c r="R48" i="1"/>
  <c r="P48" i="1"/>
  <c r="L48" i="1"/>
  <c r="H48" i="1"/>
  <c r="H42" i="1"/>
  <c r="L42" i="1"/>
  <c r="P42" i="1"/>
  <c r="R42" i="1"/>
  <c r="R35" i="1"/>
  <c r="P35" i="1"/>
  <c r="L35" i="1"/>
  <c r="H35" i="1"/>
  <c r="N62" i="4" l="1"/>
  <c r="N63" i="4" s="1"/>
  <c r="N64" i="4" s="1"/>
  <c r="E62" i="4"/>
  <c r="D62" i="4"/>
  <c r="L62" i="4" s="1"/>
  <c r="L63" i="4" s="1"/>
  <c r="L61" i="4"/>
  <c r="J61" i="4"/>
  <c r="H61" i="4"/>
  <c r="F61" i="4"/>
  <c r="N57" i="4"/>
  <c r="N58" i="4" s="1"/>
  <c r="N59" i="4" s="1"/>
  <c r="J57" i="4"/>
  <c r="J58" i="4" s="1"/>
  <c r="J59" i="4" s="1"/>
  <c r="H57" i="4"/>
  <c r="H58" i="4" s="1"/>
  <c r="H59" i="4" s="1"/>
  <c r="E57" i="4"/>
  <c r="D57" i="4"/>
  <c r="L57" i="4" s="1"/>
  <c r="L58" i="4" s="1"/>
  <c r="L56" i="4"/>
  <c r="J56" i="4"/>
  <c r="H56" i="4"/>
  <c r="F56" i="4"/>
  <c r="L52" i="4"/>
  <c r="L53" i="4" s="1"/>
  <c r="J52" i="4"/>
  <c r="J53" i="4" s="1"/>
  <c r="H52" i="4"/>
  <c r="H53" i="4" s="1"/>
  <c r="E52" i="4"/>
  <c r="D52" i="4"/>
  <c r="N52" i="4" s="1"/>
  <c r="N53" i="4" s="1"/>
  <c r="L51" i="4"/>
  <c r="J51" i="4"/>
  <c r="H51" i="4"/>
  <c r="F51" i="4"/>
  <c r="N47" i="4"/>
  <c r="L47" i="4"/>
  <c r="J47" i="4"/>
  <c r="H47" i="4"/>
  <c r="E47" i="4"/>
  <c r="D47" i="4"/>
  <c r="N46" i="4"/>
  <c r="J46" i="4"/>
  <c r="H46" i="4"/>
  <c r="E46" i="4"/>
  <c r="D46" i="4"/>
  <c r="L46" i="4" s="1"/>
  <c r="C46" i="4"/>
  <c r="B46" i="4"/>
  <c r="L45" i="4"/>
  <c r="J45" i="4"/>
  <c r="H45" i="4"/>
  <c r="F45" i="4"/>
  <c r="H62" i="4" l="1"/>
  <c r="H63" i="4" s="1"/>
  <c r="J62" i="4"/>
  <c r="J63" i="4" s="1"/>
  <c r="F52" i="4"/>
  <c r="F53" i="4" s="1"/>
  <c r="H48" i="4"/>
  <c r="H49" i="4" s="1"/>
  <c r="F62" i="4"/>
  <c r="F63" i="4" s="1"/>
  <c r="H64" i="4" s="1"/>
  <c r="J48" i="4"/>
  <c r="J49" i="4" s="1"/>
  <c r="F47" i="4"/>
  <c r="F57" i="4"/>
  <c r="F58" i="4" s="1"/>
  <c r="L59" i="4" s="1"/>
  <c r="N48" i="4"/>
  <c r="N49" i="4" s="1"/>
  <c r="F46" i="4"/>
  <c r="L48" i="4"/>
  <c r="L33" i="4"/>
  <c r="J33" i="4"/>
  <c r="H33" i="4"/>
  <c r="E33" i="4"/>
  <c r="D33" i="4"/>
  <c r="N33" i="4" s="1"/>
  <c r="L32" i="4"/>
  <c r="J32" i="4"/>
  <c r="H32" i="4"/>
  <c r="E32" i="4"/>
  <c r="D32" i="4"/>
  <c r="N32" i="4" s="1"/>
  <c r="C32" i="4"/>
  <c r="L31" i="4"/>
  <c r="J31" i="4"/>
  <c r="H31" i="4"/>
  <c r="F31" i="4"/>
  <c r="N27" i="4"/>
  <c r="J27" i="4"/>
  <c r="H27" i="4"/>
  <c r="E27" i="4"/>
  <c r="D27" i="4"/>
  <c r="L27" i="4" s="1"/>
  <c r="N26" i="4"/>
  <c r="N28" i="4" s="1"/>
  <c r="N29" i="4" s="1"/>
  <c r="J26" i="4"/>
  <c r="J28" i="4" s="1"/>
  <c r="J29" i="4" s="1"/>
  <c r="H26" i="4"/>
  <c r="E26" i="4"/>
  <c r="D26" i="4"/>
  <c r="L26" i="4" s="1"/>
  <c r="C26" i="4"/>
  <c r="B26" i="4"/>
  <c r="L25" i="4"/>
  <c r="J25" i="4"/>
  <c r="H25" i="4"/>
  <c r="F25" i="4"/>
  <c r="E40" i="4"/>
  <c r="D38" i="4"/>
  <c r="M41" i="4"/>
  <c r="M40" i="4"/>
  <c r="M39" i="4"/>
  <c r="M38" i="4"/>
  <c r="K41" i="4"/>
  <c r="K40" i="4"/>
  <c r="K39" i="4"/>
  <c r="K38" i="4"/>
  <c r="I41" i="4"/>
  <c r="I40" i="4"/>
  <c r="I39" i="4"/>
  <c r="G41" i="4"/>
  <c r="G40" i="4"/>
  <c r="G39" i="4"/>
  <c r="G38" i="4"/>
  <c r="L21" i="4"/>
  <c r="J21" i="4"/>
  <c r="H21" i="4"/>
  <c r="E21" i="4"/>
  <c r="E20" i="4"/>
  <c r="D21" i="4"/>
  <c r="N21" i="4" s="1"/>
  <c r="D20" i="4"/>
  <c r="C20" i="4"/>
  <c r="E15" i="4"/>
  <c r="D15" i="4"/>
  <c r="E10" i="4"/>
  <c r="D10" i="4"/>
  <c r="R92" i="1"/>
  <c r="R93" i="1"/>
  <c r="R94" i="1"/>
  <c r="R95" i="1"/>
  <c r="P92" i="1"/>
  <c r="P93" i="1"/>
  <c r="P94" i="1"/>
  <c r="P95" i="1"/>
  <c r="L92" i="1"/>
  <c r="L93" i="1"/>
  <c r="L94" i="1"/>
  <c r="L95" i="1"/>
  <c r="E96" i="1"/>
  <c r="E95" i="1"/>
  <c r="E94" i="1"/>
  <c r="E93" i="1"/>
  <c r="E92" i="1"/>
  <c r="E91" i="1"/>
  <c r="D96" i="1"/>
  <c r="D95" i="1"/>
  <c r="H95" i="1" s="1"/>
  <c r="D94" i="1"/>
  <c r="H94" i="1" s="1"/>
  <c r="D93" i="1"/>
  <c r="H93" i="1" s="1"/>
  <c r="D92" i="1"/>
  <c r="H92" i="1" s="1"/>
  <c r="D91" i="1"/>
  <c r="E86" i="1"/>
  <c r="E85" i="1"/>
  <c r="E84" i="1"/>
  <c r="D86" i="1"/>
  <c r="D85" i="1"/>
  <c r="H85" i="1" s="1"/>
  <c r="D84" i="1"/>
  <c r="E79" i="1"/>
  <c r="E78" i="1"/>
  <c r="E77" i="1"/>
  <c r="E76" i="1"/>
  <c r="E75" i="1"/>
  <c r="D79" i="1"/>
  <c r="D78" i="1"/>
  <c r="D77" i="1"/>
  <c r="D76" i="1"/>
  <c r="D75" i="1"/>
  <c r="R69" i="1"/>
  <c r="R70" i="1"/>
  <c r="P69" i="1"/>
  <c r="P70" i="1"/>
  <c r="L69" i="1"/>
  <c r="L70" i="1"/>
  <c r="E70" i="1"/>
  <c r="E69" i="1"/>
  <c r="E68" i="1"/>
  <c r="D70" i="1"/>
  <c r="H70" i="1" s="1"/>
  <c r="D69" i="1"/>
  <c r="H69" i="1" s="1"/>
  <c r="D68" i="1"/>
  <c r="E63" i="1"/>
  <c r="E62" i="1"/>
  <c r="E61" i="1"/>
  <c r="E60" i="1"/>
  <c r="E59" i="1"/>
  <c r="D63" i="1"/>
  <c r="D62" i="1"/>
  <c r="D61" i="1"/>
  <c r="D60" i="1"/>
  <c r="D59" i="1"/>
  <c r="E46" i="1"/>
  <c r="E45" i="1"/>
  <c r="D46" i="1"/>
  <c r="D45" i="1"/>
  <c r="R39" i="1"/>
  <c r="R40" i="1"/>
  <c r="P39" i="1"/>
  <c r="P40" i="1"/>
  <c r="L39" i="1"/>
  <c r="L40" i="1"/>
  <c r="E40" i="1"/>
  <c r="E39" i="1"/>
  <c r="E38" i="1"/>
  <c r="D40" i="1"/>
  <c r="H40" i="1" s="1"/>
  <c r="D39" i="1"/>
  <c r="H39" i="1" s="1"/>
  <c r="D38" i="1"/>
  <c r="E33" i="1"/>
  <c r="E32" i="1"/>
  <c r="D33" i="1"/>
  <c r="D32" i="1"/>
  <c r="E27" i="1"/>
  <c r="E26" i="1"/>
  <c r="D27" i="1"/>
  <c r="D26" i="1"/>
  <c r="E21" i="1"/>
  <c r="E20" i="1"/>
  <c r="D21" i="1"/>
  <c r="D20" i="1"/>
  <c r="R11" i="1"/>
  <c r="R12" i="1"/>
  <c r="R13" i="1"/>
  <c r="R14" i="1"/>
  <c r="P11" i="1"/>
  <c r="P12" i="1"/>
  <c r="P13" i="1"/>
  <c r="P14" i="1"/>
  <c r="L11" i="1"/>
  <c r="L12" i="1"/>
  <c r="L13" i="1"/>
  <c r="L14" i="1"/>
  <c r="E15" i="1"/>
  <c r="E14" i="1"/>
  <c r="E13" i="1"/>
  <c r="E12" i="1"/>
  <c r="E11" i="1"/>
  <c r="E10" i="1"/>
  <c r="D15" i="1"/>
  <c r="D14" i="1"/>
  <c r="H14" i="1" s="1"/>
  <c r="D13" i="1"/>
  <c r="H13" i="1" s="1"/>
  <c r="D12" i="1"/>
  <c r="H12" i="1" s="1"/>
  <c r="D11" i="1"/>
  <c r="H11" i="1" s="1"/>
  <c r="D10" i="1"/>
  <c r="E53" i="1"/>
  <c r="D51" i="1"/>
  <c r="F48" i="4" l="1"/>
  <c r="L49" i="4" s="1"/>
  <c r="L64" i="4"/>
  <c r="J64" i="4"/>
  <c r="L28" i="4"/>
  <c r="F92" i="1"/>
  <c r="F94" i="1"/>
  <c r="F33" i="4"/>
  <c r="F32" i="4"/>
  <c r="L34" i="4"/>
  <c r="F93" i="1"/>
  <c r="F39" i="1"/>
  <c r="F69" i="1"/>
  <c r="F85" i="1"/>
  <c r="J34" i="4"/>
  <c r="H34" i="4"/>
  <c r="N34" i="4"/>
  <c r="F26" i="4"/>
  <c r="H28" i="4"/>
  <c r="H29" i="4" s="1"/>
  <c r="F27" i="4"/>
  <c r="F21" i="4"/>
  <c r="F40" i="1"/>
  <c r="F12" i="1"/>
  <c r="F11" i="1"/>
  <c r="F13" i="1"/>
  <c r="F14" i="1"/>
  <c r="F34" i="4" l="1"/>
  <c r="F28" i="4"/>
  <c r="L29" i="4" s="1"/>
  <c r="J15" i="4"/>
  <c r="J16" i="4" s="1"/>
  <c r="Q54" i="1"/>
  <c r="Q53" i="1"/>
  <c r="Q52" i="1"/>
  <c r="Q51" i="1"/>
  <c r="O54" i="1"/>
  <c r="O53" i="1"/>
  <c r="O52" i="1"/>
  <c r="O51" i="1"/>
  <c r="K54" i="1"/>
  <c r="K53" i="1"/>
  <c r="K52" i="1"/>
  <c r="K51" i="1"/>
  <c r="G54" i="1"/>
  <c r="G53" i="1"/>
  <c r="G52" i="1"/>
  <c r="G51" i="1"/>
  <c r="J95" i="1"/>
  <c r="N95" i="1"/>
  <c r="F95" i="1"/>
  <c r="R96" i="1"/>
  <c r="P96" i="1"/>
  <c r="N96" i="1"/>
  <c r="L96" i="1"/>
  <c r="J96" i="1"/>
  <c r="H96" i="1"/>
  <c r="F96" i="1"/>
  <c r="R91" i="1"/>
  <c r="P91" i="1"/>
  <c r="N91" i="1"/>
  <c r="L91" i="1"/>
  <c r="J91" i="1"/>
  <c r="H91" i="1"/>
  <c r="F91" i="1"/>
  <c r="L90" i="1"/>
  <c r="J90" i="1"/>
  <c r="H90" i="1"/>
  <c r="F90" i="1"/>
  <c r="F97" i="1" l="1"/>
  <c r="J97" i="1"/>
  <c r="J98" i="1" s="1"/>
  <c r="R97" i="1"/>
  <c r="R98" i="1" s="1"/>
  <c r="H97" i="1"/>
  <c r="N97" i="1"/>
  <c r="N98" i="1" s="1"/>
  <c r="L97" i="1"/>
  <c r="L98" i="1" s="1"/>
  <c r="M98" i="1" s="1"/>
  <c r="P97" i="1"/>
  <c r="H98" i="1" l="1"/>
  <c r="M97" i="1"/>
  <c r="P98" i="1"/>
  <c r="H9" i="4" l="1"/>
  <c r="H10" i="4"/>
  <c r="H11" i="4" s="1"/>
  <c r="H14" i="4"/>
  <c r="H15" i="4"/>
  <c r="H16" i="4" s="1"/>
  <c r="H19" i="4"/>
  <c r="H20" i="4"/>
  <c r="H22" i="4" l="1"/>
  <c r="L15" i="4"/>
  <c r="N15" i="4" s="1"/>
  <c r="R79" i="1" l="1"/>
  <c r="R78" i="1"/>
  <c r="P79" i="1"/>
  <c r="P78" i="1"/>
  <c r="R59" i="1"/>
  <c r="R60" i="1"/>
  <c r="R61" i="1"/>
  <c r="P61" i="1"/>
  <c r="P60" i="1"/>
  <c r="P59" i="1"/>
  <c r="R33" i="1"/>
  <c r="P33" i="1"/>
  <c r="H33" i="1"/>
  <c r="R21" i="1"/>
  <c r="H9" i="1"/>
  <c r="H10" i="1"/>
  <c r="L61" i="1" l="1"/>
  <c r="H79" i="1"/>
  <c r="H78" i="1"/>
  <c r="H59" i="1"/>
  <c r="L33" i="1"/>
  <c r="H60" i="1"/>
  <c r="L59" i="1"/>
  <c r="L79" i="1"/>
  <c r="H61" i="1"/>
  <c r="L60" i="1"/>
  <c r="L78" i="1"/>
  <c r="F59" i="1"/>
  <c r="F79" i="1"/>
  <c r="F78" i="1"/>
  <c r="F61" i="1"/>
  <c r="F60" i="1"/>
  <c r="F33" i="1"/>
  <c r="F46" i="1"/>
  <c r="P27" i="1" l="1"/>
  <c r="L16" i="4"/>
  <c r="N20" i="4" l="1"/>
  <c r="N22" i="4" s="1"/>
  <c r="P20" i="1" l="1"/>
  <c r="P75" i="1"/>
  <c r="J26" i="1"/>
  <c r="R86" i="1"/>
  <c r="R84" i="1"/>
  <c r="R77" i="1"/>
  <c r="R76" i="1"/>
  <c r="R75" i="1"/>
  <c r="R38" i="1"/>
  <c r="R41" i="1" s="1"/>
  <c r="R32" i="1"/>
  <c r="R15" i="1"/>
  <c r="R10" i="1"/>
  <c r="R9" i="1"/>
  <c r="R80" i="1" l="1"/>
  <c r="R81" i="1" s="1"/>
  <c r="R34" i="1"/>
  <c r="R16" i="1"/>
  <c r="R17" i="1" s="1"/>
  <c r="N68" i="1"/>
  <c r="J68" i="1"/>
  <c r="L32" i="1" l="1"/>
  <c r="H32" i="1"/>
  <c r="H20" i="1"/>
  <c r="L20" i="1"/>
  <c r="R20" i="1"/>
  <c r="L15" i="1"/>
  <c r="H15" i="1"/>
  <c r="H16" i="1" s="1"/>
  <c r="R27" i="1"/>
  <c r="L27" i="1"/>
  <c r="H27" i="1"/>
  <c r="L10" i="1"/>
  <c r="H21" i="1"/>
  <c r="L21" i="1"/>
  <c r="R26" i="1"/>
  <c r="P26" i="1"/>
  <c r="L26" i="1"/>
  <c r="H26" i="1"/>
  <c r="L38" i="1"/>
  <c r="H38" i="1"/>
  <c r="P46" i="1"/>
  <c r="H46" i="1"/>
  <c r="R46" i="1"/>
  <c r="L46" i="1"/>
  <c r="L45" i="1"/>
  <c r="H45" i="1"/>
  <c r="P45" i="1"/>
  <c r="R45" i="1"/>
  <c r="P21" i="1"/>
  <c r="P86" i="1"/>
  <c r="P84" i="1"/>
  <c r="P77" i="1"/>
  <c r="P76" i="1"/>
  <c r="P32" i="1"/>
  <c r="P15" i="1"/>
  <c r="P10" i="1"/>
  <c r="P9" i="1"/>
  <c r="R28" i="1" l="1"/>
  <c r="P47" i="1"/>
  <c r="R47" i="1"/>
  <c r="R22" i="1"/>
  <c r="P28" i="1"/>
  <c r="H22" i="1"/>
  <c r="L22" i="1"/>
  <c r="P22" i="1"/>
  <c r="P34" i="1"/>
  <c r="P80" i="1"/>
  <c r="P16" i="1"/>
  <c r="F19" i="4"/>
  <c r="F15" i="4"/>
  <c r="F16" i="4" s="1"/>
  <c r="F14" i="4"/>
  <c r="N10" i="4"/>
  <c r="N11" i="4" s="1"/>
  <c r="F9" i="4"/>
  <c r="L20" i="4"/>
  <c r="L22" i="4" s="1"/>
  <c r="J20" i="4"/>
  <c r="L19" i="4"/>
  <c r="J19" i="4"/>
  <c r="N16" i="4"/>
  <c r="N14" i="4"/>
  <c r="L14" i="4"/>
  <c r="J14" i="4"/>
  <c r="C12" i="4"/>
  <c r="L10" i="4"/>
  <c r="L11" i="4" s="1"/>
  <c r="J10" i="4"/>
  <c r="J11" i="4" s="1"/>
  <c r="N9" i="4"/>
  <c r="L9" i="4"/>
  <c r="J9" i="4"/>
  <c r="N79" i="1"/>
  <c r="M52" i="1"/>
  <c r="M51" i="1"/>
  <c r="N27" i="1"/>
  <c r="N26" i="1"/>
  <c r="N21" i="1"/>
  <c r="N20" i="1"/>
  <c r="N15" i="1"/>
  <c r="N10" i="1"/>
  <c r="N9" i="1"/>
  <c r="N84" i="1"/>
  <c r="N86" i="1"/>
  <c r="N75" i="1"/>
  <c r="N76" i="1"/>
  <c r="J22" i="4" l="1"/>
  <c r="N17" i="4"/>
  <c r="J17" i="4"/>
  <c r="H17" i="4"/>
  <c r="L17" i="4"/>
  <c r="F10" i="4"/>
  <c r="F11" i="4" s="1"/>
  <c r="N22" i="1"/>
  <c r="N23" i="1" s="1"/>
  <c r="P17" i="1"/>
  <c r="J77" i="1"/>
  <c r="J76" i="1"/>
  <c r="N77" i="1"/>
  <c r="F20" i="4"/>
  <c r="F22" i="4" s="1"/>
  <c r="N28" i="1"/>
  <c r="N29" i="1" s="1"/>
  <c r="N16" i="1"/>
  <c r="N17" i="1" s="1"/>
  <c r="N80" i="1" l="1"/>
  <c r="N70" i="1"/>
  <c r="N32" i="1"/>
  <c r="C17" i="1"/>
  <c r="N38" i="1" l="1"/>
  <c r="P38" i="1"/>
  <c r="P41" i="1" s="1"/>
  <c r="N63" i="1"/>
  <c r="N62" i="1"/>
  <c r="N71" i="1"/>
  <c r="N45" i="1"/>
  <c r="J45" i="1"/>
  <c r="N46" i="1"/>
  <c r="J46" i="1"/>
  <c r="J20" i="1"/>
  <c r="F15" i="1"/>
  <c r="J15" i="1"/>
  <c r="J27" i="1"/>
  <c r="F27" i="1"/>
  <c r="F45" i="1"/>
  <c r="F20" i="1"/>
  <c r="F21" i="1"/>
  <c r="H47" i="1" l="1"/>
  <c r="L28" i="1"/>
  <c r="N41" i="1"/>
  <c r="N64" i="1"/>
  <c r="N34" i="1"/>
  <c r="N35" i="1" s="1"/>
  <c r="N47" i="1"/>
  <c r="F47" i="1"/>
  <c r="N48" i="1" l="1"/>
  <c r="L58" i="1"/>
  <c r="H83" i="1"/>
  <c r="L83" i="1"/>
  <c r="F83" i="1"/>
  <c r="J83" i="1"/>
  <c r="L37" i="1"/>
  <c r="L41" i="1" s="1"/>
  <c r="L67" i="1"/>
  <c r="L74" i="1"/>
  <c r="L9" i="1"/>
  <c r="L16" i="1" s="1"/>
  <c r="J75" i="1"/>
  <c r="J74" i="1"/>
  <c r="J67" i="1"/>
  <c r="J63" i="1"/>
  <c r="J38" i="1"/>
  <c r="J37" i="1"/>
  <c r="J32" i="1"/>
  <c r="J31" i="1"/>
  <c r="J25" i="1"/>
  <c r="J21" i="1"/>
  <c r="J10" i="1"/>
  <c r="J9" i="1"/>
  <c r="H74" i="1"/>
  <c r="H67" i="1"/>
  <c r="H37" i="1"/>
  <c r="H41" i="1" s="1"/>
  <c r="H31" i="1"/>
  <c r="H25" i="1"/>
  <c r="H28" i="1" s="1"/>
  <c r="F22" i="1"/>
  <c r="H23" i="1" s="1"/>
  <c r="F9" i="1"/>
  <c r="F10" i="1"/>
  <c r="F25" i="1"/>
  <c r="F26" i="1"/>
  <c r="F32" i="1"/>
  <c r="F37" i="1"/>
  <c r="F38" i="1"/>
  <c r="F41" i="1" s="1"/>
  <c r="F58" i="1"/>
  <c r="F67" i="1"/>
  <c r="F74" i="1"/>
  <c r="I52" i="1"/>
  <c r="I51" i="1"/>
  <c r="F44" i="1"/>
  <c r="F31" i="1"/>
  <c r="L25" i="1"/>
  <c r="H44" i="1"/>
  <c r="J58" i="1"/>
  <c r="J44" i="1"/>
  <c r="J47" i="1" s="1"/>
  <c r="H58" i="1"/>
  <c r="H19" i="1"/>
  <c r="J19" i="1"/>
  <c r="L31" i="1"/>
  <c r="L44" i="1"/>
  <c r="L47" i="1" s="1"/>
  <c r="F16" i="1" l="1"/>
  <c r="L34" i="1"/>
  <c r="H34" i="1"/>
  <c r="P23" i="1"/>
  <c r="R23" i="1"/>
  <c r="L23" i="1"/>
  <c r="N87" i="1"/>
  <c r="J62" i="1"/>
  <c r="J64" i="1" s="1"/>
  <c r="J70" i="1"/>
  <c r="J28" i="1"/>
  <c r="K28" i="1" s="1"/>
  <c r="J41" i="1"/>
  <c r="J80" i="1"/>
  <c r="J22" i="1"/>
  <c r="J23" i="1" s="1"/>
  <c r="J48" i="1"/>
  <c r="F34" i="1"/>
  <c r="J34" i="1"/>
  <c r="J35" i="1" s="1"/>
  <c r="F28" i="1"/>
  <c r="J16" i="1"/>
  <c r="R29" i="1" l="1"/>
  <c r="P29" i="1"/>
  <c r="L29" i="1"/>
  <c r="H29" i="1"/>
  <c r="H17" i="1"/>
  <c r="L17" i="1"/>
  <c r="P87" i="1"/>
  <c r="R87" i="1"/>
  <c r="R88" i="1" s="1"/>
  <c r="J42" i="1"/>
  <c r="N42" i="1"/>
  <c r="J29" i="1"/>
  <c r="J71" i="1"/>
  <c r="J17" i="1"/>
  <c r="N65" i="1" l="1"/>
  <c r="N72" i="1"/>
  <c r="N81" i="1"/>
  <c r="J81" i="1"/>
  <c r="J72" i="1"/>
  <c r="J65" i="1"/>
  <c r="F77" i="1" l="1"/>
  <c r="H77" i="1"/>
  <c r="L77" i="1"/>
  <c r="P68" i="1"/>
  <c r="L68" i="1"/>
  <c r="R68" i="1"/>
  <c r="H68" i="1"/>
  <c r="H71" i="1" s="1"/>
  <c r="F70" i="1"/>
  <c r="F62" i="1"/>
  <c r="H62" i="1"/>
  <c r="P62" i="1"/>
  <c r="L62" i="1"/>
  <c r="R62" i="1"/>
  <c r="F63" i="1"/>
  <c r="L63" i="1"/>
  <c r="H63" i="1"/>
  <c r="R63" i="1"/>
  <c r="P63" i="1"/>
  <c r="L84" i="1"/>
  <c r="H84" i="1"/>
  <c r="F75" i="1"/>
  <c r="H75" i="1"/>
  <c r="L75" i="1"/>
  <c r="F76" i="1"/>
  <c r="L76" i="1"/>
  <c r="H76" i="1"/>
  <c r="L86" i="1"/>
  <c r="H86" i="1"/>
  <c r="F68" i="1"/>
  <c r="F84" i="1"/>
  <c r="J84" i="1"/>
  <c r="J86" i="1"/>
  <c r="F86" i="1"/>
  <c r="H87" i="1" l="1"/>
  <c r="F87" i="1"/>
  <c r="H64" i="1"/>
  <c r="F80" i="1"/>
  <c r="P81" i="1" s="1"/>
  <c r="F64" i="1"/>
  <c r="F71" i="1"/>
  <c r="H72" i="1" s="1"/>
  <c r="L71" i="1"/>
  <c r="H80" i="1"/>
  <c r="R71" i="1"/>
  <c r="R72" i="1" s="1"/>
  <c r="L80" i="1"/>
  <c r="L87" i="1"/>
  <c r="P64" i="1"/>
  <c r="R64" i="1"/>
  <c r="L64" i="1"/>
  <c r="P71" i="1"/>
  <c r="J87" i="1"/>
  <c r="P72" i="1" l="1"/>
  <c r="H81" i="1"/>
  <c r="L72" i="1"/>
  <c r="N88" i="1"/>
  <c r="P88" i="1"/>
  <c r="L88" i="1"/>
  <c r="M88" i="1" s="1"/>
  <c r="H88" i="1"/>
  <c r="L81" i="1"/>
  <c r="M80" i="1"/>
  <c r="J88" i="1"/>
  <c r="M87" i="1"/>
  <c r="I38" i="4"/>
</calcChain>
</file>

<file path=xl/sharedStrings.xml><?xml version="1.0" encoding="utf-8"?>
<sst xmlns="http://schemas.openxmlformats.org/spreadsheetml/2006/main" count="330" uniqueCount="64">
  <si>
    <t>BIDDER</t>
  </si>
  <si>
    <t>ROAD DIST.</t>
  </si>
  <si>
    <t>VARIOUS</t>
  </si>
  <si>
    <t>STATE OF ILLINOIS</t>
  </si>
  <si>
    <t>STEPHENSON COUNTY</t>
  </si>
  <si>
    <t>GUARANTEE:</t>
  </si>
  <si>
    <t>TABULATION OF BIDS</t>
  </si>
  <si>
    <t>ENGINEER'S ESTIMATE</t>
  </si>
  <si>
    <t>ITEM</t>
  </si>
  <si>
    <t>UNIT</t>
  </si>
  <si>
    <t>QTY.</t>
  </si>
  <si>
    <t>AMOUNT</t>
  </si>
  <si>
    <t>TOTAL</t>
  </si>
  <si>
    <t>NO.</t>
  </si>
  <si>
    <t>PRICE</t>
  </si>
  <si>
    <t>TOTALS</t>
  </si>
  <si>
    <t>PERCENT OVER/UNDER ESTIMATE</t>
  </si>
  <si>
    <t>PAGE 2 OF 2</t>
  </si>
  <si>
    <t>BUCKEYE ROAD DISTRICT</t>
  </si>
  <si>
    <t>ERIN ROAD DISTRICT</t>
  </si>
  <si>
    <t>FLORENCE ROAD DISTRICT</t>
  </si>
  <si>
    <t>HARLEM ROAD DISTRICT</t>
  </si>
  <si>
    <t>KENT ROAD DISTRICT</t>
  </si>
  <si>
    <t>LANCASTER ROAD DISTRICT</t>
  </si>
  <si>
    <t>LORAN ROAD DISTRICT</t>
  </si>
  <si>
    <t>ONECO ROAD DISTRICT</t>
  </si>
  <si>
    <t>SILVER CREEK ROAD DISTRICT</t>
  </si>
  <si>
    <t>WADDAMS ROAD DISTRICT</t>
  </si>
  <si>
    <t>DAKOTA ROAD DISTRICT</t>
  </si>
  <si>
    <t>RIDOTT ROAD DISTRICT</t>
  </si>
  <si>
    <t>ROCK RUN ROAD DISTRICT</t>
  </si>
  <si>
    <t>SECTION NO.</t>
  </si>
  <si>
    <t>BITUMINOUS MATERIALS (SEAL COAT) HFE 90</t>
  </si>
  <si>
    <t>GAL.</t>
  </si>
  <si>
    <t>SEAL COAT AGGREGATE CA-16</t>
  </si>
  <si>
    <t>TON</t>
  </si>
  <si>
    <t>BITUMINOUS PATCHING MIXTURE (MACHINE)</t>
  </si>
  <si>
    <t>PREPARATION OF BASE</t>
  </si>
  <si>
    <t>BITUMINOUS MATERIALS (PRIME COAT) PEP</t>
  </si>
  <si>
    <t>SEAL COAT AGGREGATE CA-14</t>
  </si>
  <si>
    <t>BITUMINOUS MATERIALS (SEAL COAT) HFP</t>
  </si>
  <si>
    <t>WINSLOW ROAD DISTRICT</t>
  </si>
  <si>
    <t>ROCK RUN ROAD DISTIRCT</t>
  </si>
  <si>
    <t>SQ. YD.</t>
  </si>
  <si>
    <t>15-XX000-01-GM</t>
  </si>
  <si>
    <t>LET DATE: APRIL 7, 2015</t>
  </si>
  <si>
    <t>PAGE 1 OF 2</t>
  </si>
  <si>
    <t>ROCK GROVE ROAD DISTRICT</t>
  </si>
  <si>
    <t>ROCK GROVE ROAD DISTIRCT</t>
  </si>
  <si>
    <t>Civil Constructors, Inc.</t>
  </si>
  <si>
    <t>P.O. Box 750</t>
  </si>
  <si>
    <t>Freeport, IL 61032</t>
  </si>
  <si>
    <t>Bond</t>
  </si>
  <si>
    <t>Rock Road Companies, Inc.</t>
  </si>
  <si>
    <t>Janesville, WI. 53556</t>
  </si>
  <si>
    <t>Ck# 140301351 $1,000</t>
  </si>
  <si>
    <t>301 W. Townline Rd. (RKFD)</t>
  </si>
  <si>
    <t>301 W. Townline Rd. (MNRO)</t>
  </si>
  <si>
    <t>Conmat, Inc.</t>
  </si>
  <si>
    <t>Ck# 41642 $3,000</t>
  </si>
  <si>
    <t>Ck# 30004235 $7,500</t>
  </si>
  <si>
    <t>Flint Hills Resources</t>
  </si>
  <si>
    <t>1550 Koch Ct.</t>
  </si>
  <si>
    <t>Dubuque, IA 52001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</si>
</sst>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164" formatCode="mmmm\ d\,\ yyyy"/>
    <numFmt numFmtId="165" formatCode="&quot;$&quot;#,##0.00"/>
  </numFmts>
  <fonts count="12" x14ac:knownFonts="1">
    <font>
      <sz val="10"/>
      <name val="MS Sans Serif"/>
    </font>
    <font>
      <sz val="10"/>
      <name val="MS Sans Serif"/>
      <family val="2"/>
    </font>
    <font>
      <sz val="10"/>
      <name val="Arial"/>
      <family val="2"/>
    </font>
    <font>
      <sz val="8"/>
      <name val="MS Sans Serif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6"/>
      <name val="Arial"/>
      <family val="2"/>
    </font>
    <font>
      <sz val="24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gray125">
        <bgColor theme="0" tint="-4.9989318521683403E-2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8" fontId="1" fillId="0" borderId="0" applyFont="0" applyFill="0" applyBorder="0" applyAlignment="0" applyProtection="0"/>
    <xf numFmtId="0" fontId="1" fillId="0" borderId="0"/>
  </cellStyleXfs>
  <cellXfs count="309">
    <xf numFmtId="0" fontId="0" fillId="0" borderId="0" xfId="0"/>
    <xf numFmtId="7" fontId="2" fillId="0" borderId="0" xfId="0" applyNumberFormat="1" applyFont="1" applyFill="1" applyBorder="1" applyAlignment="1" applyProtection="1">
      <protection locked="0"/>
    </xf>
    <xf numFmtId="7" fontId="4" fillId="0" borderId="0" xfId="0" applyNumberFormat="1" applyFont="1" applyFill="1" applyBorder="1" applyAlignment="1" applyProtection="1">
      <protection locked="0"/>
    </xf>
    <xf numFmtId="0" fontId="4" fillId="0" borderId="0" xfId="0" applyFont="1"/>
    <xf numFmtId="0" fontId="4" fillId="0" borderId="0" xfId="0" applyFont="1" applyFill="1"/>
    <xf numFmtId="7" fontId="5" fillId="0" borderId="0" xfId="0" applyNumberFormat="1" applyFont="1" applyFill="1" applyBorder="1" applyAlignment="1" applyProtection="1">
      <protection locked="0"/>
    </xf>
    <xf numFmtId="7" fontId="5" fillId="0" borderId="0" xfId="0" applyNumberFormat="1" applyFont="1" applyFill="1" applyBorder="1" applyAlignment="1" applyProtection="1"/>
    <xf numFmtId="7" fontId="5" fillId="0" borderId="0" xfId="0" applyNumberFormat="1" applyFont="1" applyFill="1" applyBorder="1" applyAlignment="1" applyProtection="1">
      <alignment horizontal="center"/>
    </xf>
    <xf numFmtId="7" fontId="5" fillId="0" borderId="3" xfId="0" applyNumberFormat="1" applyFont="1" applyFill="1" applyBorder="1" applyAlignment="1" applyProtection="1">
      <protection locked="0"/>
    </xf>
    <xf numFmtId="7" fontId="5" fillId="0" borderId="5" xfId="0" applyNumberFormat="1" applyFont="1" applyFill="1" applyBorder="1" applyAlignment="1" applyProtection="1">
      <protection locked="0"/>
    </xf>
    <xf numFmtId="4" fontId="5" fillId="0" borderId="0" xfId="0" applyNumberFormat="1" applyFont="1" applyFill="1" applyBorder="1" applyAlignment="1" applyProtection="1"/>
    <xf numFmtId="7" fontId="5" fillId="0" borderId="4" xfId="0" applyNumberFormat="1" applyFont="1" applyFill="1" applyBorder="1" applyAlignment="1" applyProtection="1">
      <protection locked="0"/>
    </xf>
    <xf numFmtId="7" fontId="5" fillId="0" borderId="5" xfId="0" applyNumberFormat="1" applyFont="1" applyFill="1" applyBorder="1" applyAlignment="1" applyProtection="1"/>
    <xf numFmtId="7" fontId="6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horizontal="left"/>
      <protection locked="0"/>
    </xf>
    <xf numFmtId="7" fontId="5" fillId="0" borderId="0" xfId="0" applyNumberFormat="1" applyFont="1" applyFill="1" applyBorder="1" applyAlignment="1" applyProtection="1">
      <alignment horizontal="left"/>
    </xf>
    <xf numFmtId="4" fontId="5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>
      <alignment horizontal="center"/>
      <protection locked="0"/>
    </xf>
    <xf numFmtId="4" fontId="5" fillId="0" borderId="0" xfId="0" applyNumberFormat="1" applyFont="1" applyFill="1" applyBorder="1" applyAlignment="1" applyProtection="1">
      <alignment horizontal="center"/>
      <protection locked="0"/>
    </xf>
    <xf numFmtId="7" fontId="5" fillId="0" borderId="0" xfId="0" applyNumberFormat="1" applyFont="1" applyFill="1" applyBorder="1" applyAlignment="1" applyProtection="1">
      <alignment wrapText="1"/>
      <protection locked="0"/>
    </xf>
    <xf numFmtId="7" fontId="5" fillId="0" borderId="0" xfId="0" applyNumberFormat="1" applyFont="1" applyFill="1" applyBorder="1" applyAlignment="1" applyProtection="1">
      <alignment horizontal="center" wrapText="1"/>
    </xf>
    <xf numFmtId="7" fontId="7" fillId="0" borderId="0" xfId="0" applyNumberFormat="1" applyFont="1" applyFill="1" applyBorder="1" applyAlignment="1" applyProtection="1"/>
    <xf numFmtId="7" fontId="7" fillId="0" borderId="0" xfId="0" applyNumberFormat="1" applyFont="1" applyFill="1" applyBorder="1" applyAlignment="1" applyProtection="1">
      <protection locked="0"/>
    </xf>
    <xf numFmtId="7" fontId="7" fillId="0" borderId="2" xfId="0" applyNumberFormat="1" applyFont="1" applyFill="1" applyBorder="1" applyAlignment="1" applyProtection="1">
      <protection locked="0"/>
    </xf>
    <xf numFmtId="7" fontId="7" fillId="0" borderId="1" xfId="0" applyNumberFormat="1" applyFont="1" applyFill="1" applyBorder="1" applyAlignment="1" applyProtection="1">
      <alignment horizontal="right"/>
    </xf>
    <xf numFmtId="7" fontId="7" fillId="0" borderId="0" xfId="0" applyNumberFormat="1" applyFont="1" applyFill="1" applyBorder="1" applyAlignment="1" applyProtection="1">
      <alignment horizontal="center"/>
    </xf>
    <xf numFmtId="7" fontId="7" fillId="0" borderId="5" xfId="0" applyNumberFormat="1" applyFont="1" applyFill="1" applyBorder="1" applyAlignment="1" applyProtection="1">
      <protection locked="0"/>
    </xf>
    <xf numFmtId="7" fontId="7" fillId="0" borderId="13" xfId="0" applyNumberFormat="1" applyFont="1" applyFill="1" applyBorder="1" applyAlignment="1" applyProtection="1"/>
    <xf numFmtId="7" fontId="7" fillId="0" borderId="15" xfId="0" applyNumberFormat="1" applyFont="1" applyFill="1" applyBorder="1" applyAlignment="1" applyProtection="1"/>
    <xf numFmtId="10" fontId="7" fillId="0" borderId="0" xfId="0" applyNumberFormat="1" applyFont="1" applyFill="1" applyBorder="1" applyAlignment="1" applyProtection="1">
      <protection locked="0"/>
    </xf>
    <xf numFmtId="7" fontId="7" fillId="0" borderId="13" xfId="0" applyNumberFormat="1" applyFont="1" applyFill="1" applyBorder="1" applyAlignment="1" applyProtection="1">
      <protection locked="0"/>
    </xf>
    <xf numFmtId="7" fontId="7" fillId="0" borderId="3" xfId="0" applyNumberFormat="1" applyFont="1" applyFill="1" applyBorder="1" applyAlignment="1" applyProtection="1"/>
    <xf numFmtId="7" fontId="7" fillId="0" borderId="14" xfId="0" applyNumberFormat="1" applyFont="1" applyFill="1" applyBorder="1" applyAlignment="1" applyProtection="1">
      <protection locked="0"/>
    </xf>
    <xf numFmtId="7" fontId="7" fillId="0" borderId="8" xfId="0" applyNumberFormat="1" applyFont="1" applyFill="1" applyBorder="1" applyAlignment="1" applyProtection="1"/>
    <xf numFmtId="7" fontId="7" fillId="0" borderId="10" xfId="0" applyNumberFormat="1" applyFont="1" applyFill="1" applyBorder="1" applyAlignment="1" applyProtection="1"/>
    <xf numFmtId="7" fontId="7" fillId="0" borderId="10" xfId="0" applyNumberFormat="1" applyFont="1" applyFill="1" applyBorder="1" applyAlignment="1" applyProtection="1">
      <protection locked="0"/>
    </xf>
    <xf numFmtId="7" fontId="7" fillId="0" borderId="1" xfId="0" applyNumberFormat="1" applyFont="1" applyFill="1" applyBorder="1" applyAlignment="1" applyProtection="1">
      <protection locked="0"/>
    </xf>
    <xf numFmtId="7" fontId="7" fillId="0" borderId="1" xfId="0" applyNumberFormat="1" applyFont="1" applyFill="1" applyBorder="1" applyAlignment="1" applyProtection="1"/>
    <xf numFmtId="7" fontId="7" fillId="0" borderId="3" xfId="0" applyNumberFormat="1" applyFont="1" applyFill="1" applyBorder="1" applyAlignment="1" applyProtection="1">
      <protection locked="0"/>
    </xf>
    <xf numFmtId="7" fontId="7" fillId="0" borderId="4" xfId="0" applyNumberFormat="1" applyFont="1" applyFill="1" applyBorder="1" applyAlignment="1" applyProtection="1">
      <alignment horizontal="center"/>
    </xf>
    <xf numFmtId="2" fontId="7" fillId="0" borderId="5" xfId="0" applyNumberFormat="1" applyFont="1" applyFill="1" applyBorder="1" applyAlignment="1" applyProtection="1"/>
    <xf numFmtId="4" fontId="7" fillId="0" borderId="0" xfId="0" applyNumberFormat="1" applyFont="1" applyFill="1" applyBorder="1" applyAlignment="1" applyProtection="1"/>
    <xf numFmtId="7" fontId="7" fillId="0" borderId="11" xfId="0" applyNumberFormat="1" applyFont="1" applyFill="1" applyBorder="1" applyAlignment="1" applyProtection="1"/>
    <xf numFmtId="2" fontId="7" fillId="0" borderId="0" xfId="0" applyNumberFormat="1" applyFont="1" applyFill="1" applyBorder="1" applyAlignment="1" applyProtection="1">
      <alignment horizontal="right"/>
      <protection locked="0"/>
    </xf>
    <xf numFmtId="4" fontId="7" fillId="0" borderId="0" xfId="0" applyNumberFormat="1" applyFont="1" applyFill="1" applyBorder="1" applyAlignment="1" applyProtection="1">
      <protection locked="0"/>
    </xf>
    <xf numFmtId="7" fontId="8" fillId="0" borderId="0" xfId="0" applyNumberFormat="1" applyFont="1" applyFill="1" applyBorder="1" applyAlignment="1" applyProtection="1">
      <protection locked="0"/>
    </xf>
    <xf numFmtId="7" fontId="9" fillId="0" borderId="0" xfId="0" applyNumberFormat="1" applyFont="1" applyFill="1" applyBorder="1" applyAlignment="1" applyProtection="1">
      <protection locked="0"/>
    </xf>
    <xf numFmtId="0" fontId="10" fillId="0" borderId="0" xfId="0" applyFont="1"/>
    <xf numFmtId="2" fontId="7" fillId="0" borderId="0" xfId="1" applyNumberFormat="1" applyFont="1" applyFill="1" applyBorder="1" applyAlignment="1" applyProtection="1">
      <alignment horizontal="right"/>
      <protection locked="0"/>
    </xf>
    <xf numFmtId="2" fontId="7" fillId="0" borderId="0" xfId="0" applyNumberFormat="1" applyFont="1" applyFill="1" applyBorder="1" applyAlignment="1" applyProtection="1">
      <alignment horizontal="right"/>
    </xf>
    <xf numFmtId="7" fontId="9" fillId="0" borderId="0" xfId="0" applyNumberFormat="1" applyFont="1" applyFill="1" applyBorder="1" applyAlignment="1" applyProtection="1"/>
    <xf numFmtId="7" fontId="9" fillId="0" borderId="5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Alignment="1" applyProtection="1"/>
    <xf numFmtId="7" fontId="9" fillId="0" borderId="3" xfId="0" applyNumberFormat="1" applyFont="1" applyFill="1" applyBorder="1" applyAlignment="1" applyProtection="1">
      <protection locked="0"/>
    </xf>
    <xf numFmtId="7" fontId="5" fillId="0" borderId="11" xfId="0" applyNumberFormat="1" applyFont="1" applyFill="1" applyBorder="1" applyAlignment="1" applyProtection="1"/>
    <xf numFmtId="7" fontId="5" fillId="0" borderId="14" xfId="0" applyNumberFormat="1" applyFont="1" applyFill="1" applyBorder="1" applyAlignment="1" applyProtection="1">
      <protection locked="0"/>
    </xf>
    <xf numFmtId="7" fontId="9" fillId="0" borderId="1" xfId="0" applyNumberFormat="1" applyFont="1" applyFill="1" applyBorder="1" applyAlignment="1" applyProtection="1"/>
    <xf numFmtId="7" fontId="9" fillId="0" borderId="2" xfId="0" applyNumberFormat="1" applyFont="1" applyFill="1" applyBorder="1" applyAlignment="1" applyProtection="1"/>
    <xf numFmtId="7" fontId="5" fillId="0" borderId="2" xfId="0" applyNumberFormat="1" applyFont="1" applyFill="1" applyBorder="1" applyAlignment="1" applyProtection="1"/>
    <xf numFmtId="7" fontId="5" fillId="0" borderId="11" xfId="0" applyNumberFormat="1" applyFont="1" applyFill="1" applyBorder="1" applyAlignment="1" applyProtection="1">
      <protection locked="0"/>
    </xf>
    <xf numFmtId="7" fontId="7" fillId="0" borderId="9" xfId="0" applyNumberFormat="1" applyFont="1" applyFill="1" applyBorder="1" applyAlignment="1" applyProtection="1">
      <alignment horizontal="center"/>
    </xf>
    <xf numFmtId="7" fontId="7" fillId="0" borderId="13" xfId="0" applyNumberFormat="1" applyFont="1" applyFill="1" applyBorder="1" applyAlignment="1" applyProtection="1">
      <alignment horizontal="center"/>
    </xf>
    <xf numFmtId="7" fontId="7" fillId="0" borderId="2" xfId="0" applyNumberFormat="1" applyFont="1" applyFill="1" applyBorder="1" applyAlignment="1" applyProtection="1"/>
    <xf numFmtId="7" fontId="9" fillId="0" borderId="15" xfId="0" applyNumberFormat="1" applyFont="1" applyFill="1" applyBorder="1" applyAlignment="1" applyProtection="1">
      <alignment horizontal="center"/>
      <protection locked="0"/>
    </xf>
    <xf numFmtId="7" fontId="9" fillId="0" borderId="13" xfId="0" applyNumberFormat="1" applyFont="1" applyFill="1" applyBorder="1" applyAlignment="1" applyProtection="1">
      <alignment horizontal="center"/>
    </xf>
    <xf numFmtId="7" fontId="9" fillId="0" borderId="11" xfId="0" applyNumberFormat="1" applyFont="1" applyFill="1" applyBorder="1" applyAlignment="1" applyProtection="1">
      <alignment horizontal="center"/>
    </xf>
    <xf numFmtId="7" fontId="6" fillId="0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  <protection locked="0"/>
    </xf>
    <xf numFmtId="7" fontId="7" fillId="0" borderId="8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4" fontId="9" fillId="0" borderId="0" xfId="0" applyNumberFormat="1" applyFont="1" applyFill="1" applyBorder="1" applyAlignment="1" applyProtection="1">
      <alignment horizontal="center"/>
      <protection locked="0"/>
    </xf>
    <xf numFmtId="7" fontId="7" fillId="0" borderId="15" xfId="0" applyNumberFormat="1" applyFont="1" applyFill="1" applyBorder="1" applyAlignment="1" applyProtection="1">
      <alignment horizontal="center"/>
    </xf>
    <xf numFmtId="7" fontId="7" fillId="2" borderId="3" xfId="0" applyNumberFormat="1" applyFont="1" applyFill="1" applyBorder="1" applyAlignment="1" applyProtection="1">
      <protection locked="0"/>
    </xf>
    <xf numFmtId="7" fontId="7" fillId="2" borderId="4" xfId="0" applyNumberFormat="1" applyFont="1" applyFill="1" applyBorder="1" applyAlignment="1" applyProtection="1">
      <protection locked="0"/>
    </xf>
    <xf numFmtId="7" fontId="7" fillId="2" borderId="13" xfId="0" applyNumberFormat="1" applyFont="1" applyFill="1" applyBorder="1" applyAlignment="1" applyProtection="1"/>
    <xf numFmtId="7" fontId="7" fillId="2" borderId="0" xfId="0" applyNumberFormat="1" applyFont="1" applyFill="1" applyBorder="1" applyAlignment="1" applyProtection="1">
      <protection locked="0"/>
    </xf>
    <xf numFmtId="7" fontId="7" fillId="2" borderId="16" xfId="0" applyNumberFormat="1" applyFont="1" applyFill="1" applyBorder="1" applyAlignment="1" applyProtection="1">
      <protection locked="0"/>
    </xf>
    <xf numFmtId="7" fontId="7" fillId="2" borderId="0" xfId="0" applyNumberFormat="1" applyFont="1" applyFill="1" applyBorder="1" applyAlignment="1" applyProtection="1">
      <alignment horizontal="center"/>
    </xf>
    <xf numFmtId="7" fontId="7" fillId="2" borderId="16" xfId="0" applyNumberFormat="1" applyFont="1" applyFill="1" applyBorder="1" applyAlignment="1" applyProtection="1">
      <alignment horizontal="center"/>
    </xf>
    <xf numFmtId="7" fontId="7" fillId="2" borderId="13" xfId="0" applyNumberFormat="1" applyFont="1" applyFill="1" applyBorder="1" applyAlignment="1" applyProtection="1">
      <protection locked="0"/>
    </xf>
    <xf numFmtId="7" fontId="7" fillId="2" borderId="14" xfId="0" applyNumberFormat="1" applyFont="1" applyFill="1" applyBorder="1" applyAlignment="1" applyProtection="1"/>
    <xf numFmtId="10" fontId="7" fillId="2" borderId="0" xfId="0" applyNumberFormat="1" applyFont="1" applyFill="1" applyBorder="1" applyAlignment="1" applyProtection="1">
      <protection locked="0"/>
    </xf>
    <xf numFmtId="7" fontId="7" fillId="2" borderId="8" xfId="0" applyNumberFormat="1" applyFont="1" applyFill="1" applyBorder="1" applyAlignment="1" applyProtection="1"/>
    <xf numFmtId="7" fontId="7" fillId="2" borderId="14" xfId="0" applyNumberFormat="1" applyFont="1" applyFill="1" applyBorder="1" applyAlignment="1" applyProtection="1">
      <protection locked="0"/>
    </xf>
    <xf numFmtId="7" fontId="7" fillId="2" borderId="5" xfId="0" applyNumberFormat="1" applyFont="1" applyFill="1" applyBorder="1" applyAlignment="1" applyProtection="1">
      <protection locked="0"/>
    </xf>
    <xf numFmtId="7" fontId="7" fillId="2" borderId="4" xfId="0" applyNumberFormat="1" applyFont="1" applyFill="1" applyBorder="1" applyAlignment="1" applyProtection="1">
      <alignment horizontal="center"/>
    </xf>
    <xf numFmtId="7" fontId="7" fillId="2" borderId="3" xfId="0" applyNumberFormat="1" applyFont="1" applyFill="1" applyBorder="1" applyAlignment="1" applyProtection="1">
      <alignment horizontal="center"/>
    </xf>
    <xf numFmtId="7" fontId="7" fillId="2" borderId="14" xfId="0" applyNumberFormat="1" applyFont="1" applyFill="1" applyBorder="1" applyAlignment="1" applyProtection="1">
      <alignment horizontal="center"/>
    </xf>
    <xf numFmtId="7" fontId="8" fillId="2" borderId="0" xfId="0" applyNumberFormat="1" applyFont="1" applyFill="1" applyBorder="1" applyAlignment="1" applyProtection="1">
      <protection locked="0"/>
    </xf>
    <xf numFmtId="7" fontId="8" fillId="2" borderId="16" xfId="0" applyNumberFormat="1" applyFont="1" applyFill="1" applyBorder="1" applyAlignment="1" applyProtection="1">
      <protection locked="0"/>
    </xf>
    <xf numFmtId="7" fontId="9" fillId="2" borderId="14" xfId="0" applyNumberFormat="1" applyFont="1" applyFill="1" applyBorder="1" applyAlignment="1" applyProtection="1">
      <protection locked="0"/>
    </xf>
    <xf numFmtId="7" fontId="9" fillId="2" borderId="17" xfId="0" applyNumberFormat="1" applyFont="1" applyFill="1" applyBorder="1" applyAlignment="1" applyProtection="1">
      <protection locked="0"/>
    </xf>
    <xf numFmtId="7" fontId="9" fillId="2" borderId="13" xfId="0" applyNumberFormat="1" applyFont="1" applyFill="1" applyBorder="1" applyAlignment="1" applyProtection="1">
      <protection locked="0"/>
    </xf>
    <xf numFmtId="10" fontId="9" fillId="2" borderId="0" xfId="0" applyNumberFormat="1" applyFont="1" applyFill="1" applyBorder="1" applyAlignment="1" applyProtection="1">
      <protection locked="0"/>
    </xf>
    <xf numFmtId="7" fontId="9" fillId="2" borderId="0" xfId="0" applyNumberFormat="1" applyFont="1" applyFill="1" applyBorder="1" applyAlignment="1" applyProtection="1">
      <protection locked="0"/>
    </xf>
    <xf numFmtId="7" fontId="9" fillId="2" borderId="17" xfId="0" applyNumberFormat="1" applyFont="1" applyFill="1" applyBorder="1" applyAlignment="1" applyProtection="1"/>
    <xf numFmtId="7" fontId="9" fillId="2" borderId="16" xfId="0" applyNumberFormat="1" applyFont="1" applyFill="1" applyBorder="1" applyAlignment="1" applyProtection="1">
      <protection locked="0"/>
    </xf>
    <xf numFmtId="7" fontId="9" fillId="2" borderId="13" xfId="0" applyNumberFormat="1" applyFont="1" applyFill="1" applyBorder="1" applyAlignment="1" applyProtection="1"/>
    <xf numFmtId="7" fontId="9" fillId="2" borderId="14" xfId="0" applyNumberFormat="1" applyFont="1" applyFill="1" applyBorder="1" applyAlignment="1" applyProtection="1"/>
    <xf numFmtId="7" fontId="9" fillId="0" borderId="14" xfId="0" applyNumberFormat="1" applyFont="1" applyFill="1" applyBorder="1" applyAlignment="1" applyProtection="1">
      <alignment horizontal="center"/>
    </xf>
    <xf numFmtId="7" fontId="7" fillId="0" borderId="2" xfId="0" applyNumberFormat="1" applyFont="1" applyFill="1" applyBorder="1" applyAlignment="1" applyProtection="1">
      <alignment horizontal="left"/>
    </xf>
    <xf numFmtId="7" fontId="7" fillId="0" borderId="2" xfId="0" applyNumberFormat="1" applyFont="1" applyFill="1" applyBorder="1" applyAlignment="1" applyProtection="1">
      <alignment horizontal="left"/>
      <protection locked="0"/>
    </xf>
    <xf numFmtId="7" fontId="7" fillId="0" borderId="6" xfId="0" applyNumberFormat="1" applyFont="1" applyFill="1" applyBorder="1" applyAlignment="1" applyProtection="1">
      <alignment horizontal="center"/>
    </xf>
    <xf numFmtId="7" fontId="7" fillId="0" borderId="5" xfId="0" applyNumberFormat="1" applyFont="1" applyFill="1" applyBorder="1" applyAlignment="1" applyProtection="1">
      <alignment horizontal="center"/>
    </xf>
    <xf numFmtId="7" fontId="7" fillId="2" borderId="6" xfId="0" applyNumberFormat="1" applyFont="1" applyFill="1" applyBorder="1" applyAlignment="1" applyProtection="1">
      <alignment horizontal="center"/>
    </xf>
    <xf numFmtId="7" fontId="7" fillId="2" borderId="5" xfId="0" applyNumberFormat="1" applyFont="1" applyFill="1" applyBorder="1" applyAlignment="1" applyProtection="1">
      <alignment horizontal="center"/>
    </xf>
    <xf numFmtId="7" fontId="7" fillId="2" borderId="7" xfId="0" applyNumberFormat="1" applyFont="1" applyFill="1" applyBorder="1" applyAlignment="1" applyProtection="1">
      <alignment horizontal="center"/>
    </xf>
    <xf numFmtId="7" fontId="7" fillId="3" borderId="6" xfId="0" applyNumberFormat="1" applyFont="1" applyFill="1" applyBorder="1" applyAlignment="1" applyProtection="1">
      <alignment horizontal="center"/>
    </xf>
    <xf numFmtId="7" fontId="7" fillId="3" borderId="0" xfId="0" applyNumberFormat="1" applyFont="1" applyFill="1" applyBorder="1" applyAlignment="1" applyProtection="1">
      <protection locked="0"/>
    </xf>
    <xf numFmtId="7" fontId="7" fillId="3" borderId="16" xfId="0" applyNumberFormat="1" applyFont="1" applyFill="1" applyBorder="1" applyAlignment="1" applyProtection="1">
      <protection locked="0"/>
    </xf>
    <xf numFmtId="7" fontId="7" fillId="3" borderId="0" xfId="0" applyNumberFormat="1" applyFont="1" applyFill="1" applyBorder="1" applyAlignment="1" applyProtection="1">
      <alignment horizontal="center"/>
    </xf>
    <xf numFmtId="7" fontId="7" fillId="3" borderId="16" xfId="0" applyNumberFormat="1" applyFont="1" applyFill="1" applyBorder="1" applyAlignment="1" applyProtection="1">
      <alignment horizontal="center"/>
    </xf>
    <xf numFmtId="7" fontId="7" fillId="3" borderId="5" xfId="0" applyNumberFormat="1" applyFont="1" applyFill="1" applyBorder="1" applyAlignment="1" applyProtection="1">
      <alignment horizontal="center"/>
    </xf>
    <xf numFmtId="7" fontId="7" fillId="3" borderId="14" xfId="0" applyNumberFormat="1" applyFont="1" applyFill="1" applyBorder="1" applyAlignment="1" applyProtection="1"/>
    <xf numFmtId="10" fontId="7" fillId="3" borderId="0" xfId="0" applyNumberFormat="1" applyFont="1" applyFill="1" applyBorder="1" applyAlignment="1" applyProtection="1">
      <protection locked="0"/>
    </xf>
    <xf numFmtId="7" fontId="7" fillId="3" borderId="14" xfId="0" applyNumberFormat="1" applyFont="1" applyFill="1" applyBorder="1" applyAlignment="1" applyProtection="1">
      <protection locked="0"/>
    </xf>
    <xf numFmtId="7" fontId="7" fillId="3" borderId="5" xfId="0" applyNumberFormat="1" applyFont="1" applyFill="1" applyBorder="1" applyAlignment="1" applyProtection="1">
      <protection locked="0"/>
    </xf>
    <xf numFmtId="7" fontId="7" fillId="3" borderId="13" xfId="0" applyNumberFormat="1" applyFont="1" applyFill="1" applyBorder="1" applyAlignment="1" applyProtection="1">
      <protection locked="0"/>
    </xf>
    <xf numFmtId="7" fontId="7" fillId="3" borderId="13" xfId="0" applyNumberFormat="1" applyFont="1" applyFill="1" applyBorder="1" applyAlignment="1" applyProtection="1"/>
    <xf numFmtId="7" fontId="7" fillId="3" borderId="4" xfId="0" applyNumberFormat="1" applyFont="1" applyFill="1" applyBorder="1" applyAlignment="1" applyProtection="1">
      <protection locked="0"/>
    </xf>
    <xf numFmtId="7" fontId="7" fillId="3" borderId="3" xfId="0" applyNumberFormat="1" applyFont="1" applyFill="1" applyBorder="1" applyAlignment="1" applyProtection="1">
      <protection locked="0"/>
    </xf>
    <xf numFmtId="7" fontId="7" fillId="3" borderId="8" xfId="0" applyNumberFormat="1" applyFont="1" applyFill="1" applyBorder="1" applyAlignment="1" applyProtection="1"/>
    <xf numFmtId="7" fontId="7" fillId="3" borderId="4" xfId="0" applyNumberFormat="1" applyFont="1" applyFill="1" applyBorder="1" applyAlignment="1" applyProtection="1">
      <alignment horizontal="center"/>
    </xf>
    <xf numFmtId="7" fontId="7" fillId="3" borderId="14" xfId="0" applyNumberFormat="1" applyFont="1" applyFill="1" applyBorder="1" applyAlignment="1" applyProtection="1">
      <alignment horizontal="center"/>
    </xf>
    <xf numFmtId="7" fontId="11" fillId="1" borderId="5" xfId="0" applyNumberFormat="1" applyFont="1" applyFill="1" applyBorder="1" applyAlignment="1" applyProtection="1">
      <protection locked="0"/>
    </xf>
    <xf numFmtId="7" fontId="9" fillId="0" borderId="15" xfId="0" applyNumberFormat="1" applyFont="1" applyFill="1" applyBorder="1" applyAlignment="1" applyProtection="1">
      <alignment horizontal="center"/>
    </xf>
    <xf numFmtId="7" fontId="9" fillId="0" borderId="5" xfId="0" applyNumberFormat="1" applyFont="1" applyFill="1" applyBorder="1" applyAlignment="1" applyProtection="1">
      <protection locked="0"/>
    </xf>
    <xf numFmtId="7" fontId="9" fillId="0" borderId="5" xfId="0" applyNumberFormat="1" applyFont="1" applyFill="1" applyBorder="1" applyAlignment="1" applyProtection="1">
      <alignment horizontal="center"/>
      <protection locked="0"/>
    </xf>
    <xf numFmtId="2" fontId="7" fillId="0" borderId="14" xfId="0" applyNumberFormat="1" applyFont="1" applyFill="1" applyBorder="1" applyAlignment="1" applyProtection="1">
      <alignment horizontal="center"/>
    </xf>
    <xf numFmtId="7" fontId="7" fillId="0" borderId="14" xfId="0" applyNumberFormat="1" applyFont="1" applyFill="1" applyBorder="1" applyAlignment="1" applyProtection="1">
      <alignment horizontal="center"/>
      <protection locked="0"/>
    </xf>
    <xf numFmtId="7" fontId="7" fillId="0" borderId="14" xfId="0" applyNumberFormat="1" applyFont="1" applyFill="1" applyBorder="1" applyAlignment="1" applyProtection="1"/>
    <xf numFmtId="7" fontId="7" fillId="3" borderId="18" xfId="0" applyNumberFormat="1" applyFont="1" applyFill="1" applyBorder="1" applyAlignment="1" applyProtection="1">
      <protection locked="0"/>
    </xf>
    <xf numFmtId="10" fontId="7" fillId="3" borderId="11" xfId="0" applyNumberFormat="1" applyFont="1" applyFill="1" applyBorder="1" applyAlignment="1" applyProtection="1">
      <protection locked="0"/>
    </xf>
    <xf numFmtId="8" fontId="7" fillId="2" borderId="13" xfId="1" applyFont="1" applyFill="1" applyBorder="1" applyAlignment="1" applyProtection="1">
      <protection locked="0"/>
    </xf>
    <xf numFmtId="8" fontId="7" fillId="0" borderId="13" xfId="1" applyFont="1" applyFill="1" applyBorder="1" applyAlignment="1" applyProtection="1">
      <protection locked="0"/>
    </xf>
    <xf numFmtId="8" fontId="7" fillId="3" borderId="13" xfId="1" applyFont="1" applyFill="1" applyBorder="1" applyAlignment="1" applyProtection="1">
      <protection locked="0"/>
    </xf>
    <xf numFmtId="7" fontId="7" fillId="3" borderId="16" xfId="0" applyNumberFormat="1" applyFont="1" applyFill="1" applyBorder="1" applyAlignment="1" applyProtection="1"/>
    <xf numFmtId="7" fontId="7" fillId="0" borderId="16" xfId="0" applyNumberFormat="1" applyFont="1" applyFill="1" applyBorder="1" applyAlignment="1" applyProtection="1">
      <protection locked="0"/>
    </xf>
    <xf numFmtId="7" fontId="7" fillId="2" borderId="16" xfId="0" applyNumberFormat="1" applyFont="1" applyFill="1" applyBorder="1" applyAlignment="1" applyProtection="1"/>
    <xf numFmtId="7" fontId="7" fillId="0" borderId="16" xfId="0" applyNumberFormat="1" applyFont="1" applyFill="1" applyBorder="1" applyAlignment="1" applyProtection="1"/>
    <xf numFmtId="7" fontId="7" fillId="3" borderId="19" xfId="0" applyNumberFormat="1" applyFont="1" applyFill="1" applyBorder="1" applyAlignment="1" applyProtection="1">
      <protection locked="0"/>
    </xf>
    <xf numFmtId="7" fontId="7" fillId="3" borderId="19" xfId="0" applyNumberFormat="1" applyFont="1" applyFill="1" applyBorder="1" applyAlignment="1" applyProtection="1"/>
    <xf numFmtId="7" fontId="7" fillId="0" borderId="19" xfId="0" applyNumberFormat="1" applyFont="1" applyFill="1" applyBorder="1" applyAlignment="1" applyProtection="1">
      <protection locked="0"/>
    </xf>
    <xf numFmtId="7" fontId="7" fillId="2" borderId="19" xfId="0" applyNumberFormat="1" applyFont="1" applyFill="1" applyBorder="1" applyAlignment="1" applyProtection="1">
      <protection locked="0"/>
    </xf>
    <xf numFmtId="7" fontId="7" fillId="2" borderId="19" xfId="0" applyNumberFormat="1" applyFont="1" applyFill="1" applyBorder="1" applyAlignment="1" applyProtection="1"/>
    <xf numFmtId="7" fontId="7" fillId="0" borderId="19" xfId="0" applyNumberFormat="1" applyFont="1" applyFill="1" applyBorder="1" applyAlignment="1" applyProtection="1"/>
    <xf numFmtId="165" fontId="7" fillId="0" borderId="15" xfId="0" applyNumberFormat="1" applyFont="1" applyFill="1" applyBorder="1" applyAlignment="1" applyProtection="1">
      <alignment horizontal="center"/>
      <protection locked="0"/>
    </xf>
    <xf numFmtId="7" fontId="7" fillId="2" borderId="12" xfId="0" applyNumberFormat="1" applyFont="1" applyFill="1" applyBorder="1" applyAlignment="1" applyProtection="1"/>
    <xf numFmtId="7" fontId="7" fillId="0" borderId="12" xfId="0" applyNumberFormat="1" applyFont="1" applyFill="1" applyBorder="1" applyAlignment="1" applyProtection="1"/>
    <xf numFmtId="7" fontId="7" fillId="3" borderId="12" xfId="0" applyNumberFormat="1" applyFont="1" applyFill="1" applyBorder="1" applyAlignment="1" applyProtection="1"/>
    <xf numFmtId="7" fontId="7" fillId="0" borderId="13" xfId="0" applyNumberFormat="1" applyFont="1" applyFill="1" applyBorder="1" applyAlignment="1" applyProtection="1">
      <alignment horizontal="center"/>
      <protection locked="0"/>
    </xf>
    <xf numFmtId="7" fontId="7" fillId="0" borderId="8" xfId="0" applyNumberFormat="1" applyFont="1" applyFill="1" applyBorder="1" applyAlignment="1" applyProtection="1">
      <protection locked="0"/>
    </xf>
    <xf numFmtId="7" fontId="7" fillId="0" borderId="4" xfId="0" applyNumberFormat="1" applyFont="1" applyFill="1" applyBorder="1" applyAlignment="1" applyProtection="1"/>
    <xf numFmtId="7" fontId="5" fillId="0" borderId="15" xfId="0" applyNumberFormat="1" applyFont="1" applyFill="1" applyBorder="1" applyAlignment="1" applyProtection="1">
      <alignment horizontal="center"/>
    </xf>
    <xf numFmtId="7" fontId="7" fillId="0" borderId="0" xfId="0" applyNumberFormat="1" applyFont="1" applyFill="1" applyBorder="1" applyAlignment="1" applyProtection="1">
      <alignment horizontal="right"/>
    </xf>
    <xf numFmtId="7" fontId="7" fillId="0" borderId="3" xfId="0" applyNumberFormat="1" applyFont="1" applyFill="1" applyBorder="1" applyAlignment="1" applyProtection="1">
      <alignment horizontal="center"/>
    </xf>
    <xf numFmtId="7" fontId="7" fillId="0" borderId="5" xfId="0" applyNumberFormat="1" applyFont="1" applyFill="1" applyBorder="1" applyAlignment="1" applyProtection="1">
      <alignment horizontal="center"/>
      <protection locked="0"/>
    </xf>
    <xf numFmtId="7" fontId="7" fillId="0" borderId="14" xfId="0" applyNumberFormat="1" applyFont="1" applyFill="1" applyBorder="1" applyAlignment="1" applyProtection="1">
      <alignment horizontal="center"/>
    </xf>
    <xf numFmtId="7" fontId="9" fillId="0" borderId="14" xfId="0" applyNumberFormat="1" applyFont="1" applyFill="1" applyBorder="1" applyAlignment="1" applyProtection="1">
      <alignment horizontal="center"/>
      <protection locked="0"/>
    </xf>
    <xf numFmtId="7" fontId="9" fillId="0" borderId="7" xfId="0" applyNumberFormat="1" applyFont="1" applyFill="1" applyBorder="1" applyAlignment="1" applyProtection="1">
      <alignment horizontal="center"/>
      <protection locked="0"/>
    </xf>
    <xf numFmtId="7" fontId="7" fillId="2" borderId="16" xfId="0" applyNumberFormat="1" applyFont="1" applyFill="1" applyBorder="1" applyAlignment="1" applyProtection="1">
      <alignment horizontal="center"/>
      <protection locked="0"/>
    </xf>
    <xf numFmtId="7" fontId="7" fillId="0" borderId="7" xfId="0" applyNumberFormat="1" applyFont="1" applyFill="1" applyBorder="1" applyAlignment="1" applyProtection="1">
      <alignment horizontal="center"/>
      <protection locked="0"/>
    </xf>
    <xf numFmtId="7" fontId="7" fillId="2" borderId="14" xfId="0" applyNumberFormat="1" applyFont="1" applyFill="1" applyBorder="1" applyAlignment="1" applyProtection="1">
      <alignment horizontal="center"/>
      <protection locked="0"/>
    </xf>
    <xf numFmtId="7" fontId="9" fillId="3" borderId="4" xfId="0" applyNumberFormat="1" applyFont="1" applyFill="1" applyBorder="1" applyAlignment="1" applyProtection="1">
      <protection locked="0"/>
    </xf>
    <xf numFmtId="7" fontId="8" fillId="3" borderId="0" xfId="0" applyNumberFormat="1" applyFont="1" applyFill="1" applyBorder="1" applyAlignment="1" applyProtection="1">
      <protection locked="0"/>
    </xf>
    <xf numFmtId="7" fontId="8" fillId="3" borderId="16" xfId="0" applyNumberFormat="1" applyFont="1" applyFill="1" applyBorder="1" applyAlignment="1" applyProtection="1">
      <protection locked="0"/>
    </xf>
    <xf numFmtId="7" fontId="7" fillId="3" borderId="14" xfId="0" applyNumberFormat="1" applyFont="1" applyFill="1" applyBorder="1" applyAlignment="1" applyProtection="1">
      <alignment horizontal="center"/>
      <protection locked="0"/>
    </xf>
    <xf numFmtId="7" fontId="9" fillId="3" borderId="17" xfId="0" applyNumberFormat="1" applyFont="1" applyFill="1" applyBorder="1" applyAlignment="1" applyProtection="1"/>
    <xf numFmtId="7" fontId="11" fillId="4" borderId="5" xfId="0" applyNumberFormat="1" applyFont="1" applyFill="1" applyBorder="1" applyAlignment="1" applyProtection="1">
      <protection locked="0"/>
    </xf>
    <xf numFmtId="7" fontId="9" fillId="3" borderId="0" xfId="0" applyNumberFormat="1" applyFont="1" applyFill="1" applyBorder="1" applyAlignment="1" applyProtection="1">
      <protection locked="0"/>
    </xf>
    <xf numFmtId="10" fontId="9" fillId="3" borderId="0" xfId="0" applyNumberFormat="1" applyFont="1" applyFill="1" applyBorder="1" applyAlignment="1" applyProtection="1">
      <protection locked="0"/>
    </xf>
    <xf numFmtId="7" fontId="9" fillId="3" borderId="17" xfId="0" applyNumberFormat="1" applyFont="1" applyFill="1" applyBorder="1" applyAlignment="1" applyProtection="1">
      <protection locked="0"/>
    </xf>
    <xf numFmtId="7" fontId="9" fillId="3" borderId="14" xfId="0" applyNumberFormat="1" applyFont="1" applyFill="1" applyBorder="1" applyAlignment="1" applyProtection="1">
      <protection locked="0"/>
    </xf>
    <xf numFmtId="7" fontId="9" fillId="3" borderId="13" xfId="0" applyNumberFormat="1" applyFont="1" applyFill="1" applyBorder="1" applyAlignment="1" applyProtection="1">
      <protection locked="0"/>
    </xf>
    <xf numFmtId="7" fontId="9" fillId="3" borderId="16" xfId="0" applyNumberFormat="1" applyFont="1" applyFill="1" applyBorder="1" applyAlignment="1" applyProtection="1">
      <protection locked="0"/>
    </xf>
    <xf numFmtId="7" fontId="9" fillId="3" borderId="14" xfId="0" applyNumberFormat="1" applyFont="1" applyFill="1" applyBorder="1" applyAlignment="1" applyProtection="1"/>
    <xf numFmtId="7" fontId="9" fillId="3" borderId="13" xfId="0" applyNumberFormat="1" applyFont="1" applyFill="1" applyBorder="1" applyAlignment="1" applyProtection="1"/>
    <xf numFmtId="7" fontId="9" fillId="3" borderId="16" xfId="0" applyNumberFormat="1" applyFont="1" applyFill="1" applyBorder="1" applyAlignment="1" applyProtection="1"/>
    <xf numFmtId="8" fontId="9" fillId="3" borderId="17" xfId="1" applyFont="1" applyFill="1" applyBorder="1" applyAlignment="1" applyProtection="1">
      <protection locked="0"/>
    </xf>
    <xf numFmtId="8" fontId="9" fillId="2" borderId="17" xfId="1" applyFont="1" applyFill="1" applyBorder="1" applyAlignment="1" applyProtection="1">
      <protection locked="0"/>
    </xf>
    <xf numFmtId="7" fontId="9" fillId="3" borderId="19" xfId="0" applyNumberFormat="1" applyFont="1" applyFill="1" applyBorder="1" applyAlignment="1" applyProtection="1"/>
    <xf numFmtId="7" fontId="9" fillId="2" borderId="19" xfId="0" applyNumberFormat="1" applyFont="1" applyFill="1" applyBorder="1" applyAlignment="1" applyProtection="1">
      <protection locked="0"/>
    </xf>
    <xf numFmtId="7" fontId="9" fillId="2" borderId="19" xfId="0" applyNumberFormat="1" applyFont="1" applyFill="1" applyBorder="1" applyAlignment="1" applyProtection="1"/>
    <xf numFmtId="7" fontId="9" fillId="3" borderId="19" xfId="0" applyNumberFormat="1" applyFont="1" applyFill="1" applyBorder="1" applyAlignment="1" applyProtection="1">
      <protection locked="0"/>
    </xf>
    <xf numFmtId="0" fontId="4" fillId="0" borderId="11" xfId="0" applyFont="1" applyBorder="1"/>
    <xf numFmtId="164" fontId="7" fillId="0" borderId="11" xfId="0" applyNumberFormat="1" applyFont="1" applyFill="1" applyBorder="1" applyAlignment="1" applyProtection="1">
      <protection locked="0"/>
    </xf>
    <xf numFmtId="7" fontId="8" fillId="3" borderId="2" xfId="0" applyNumberFormat="1" applyFont="1" applyFill="1" applyBorder="1" applyAlignment="1" applyProtection="1"/>
    <xf numFmtId="7" fontId="8" fillId="3" borderId="2" xfId="0" applyNumberFormat="1" applyFont="1" applyFill="1" applyBorder="1" applyAlignment="1" applyProtection="1">
      <protection locked="0"/>
    </xf>
    <xf numFmtId="7" fontId="8" fillId="2" borderId="2" xfId="0" applyNumberFormat="1" applyFont="1" applyFill="1" applyBorder="1" applyAlignment="1" applyProtection="1"/>
    <xf numFmtId="7" fontId="8" fillId="2" borderId="2" xfId="0" applyNumberFormat="1" applyFont="1" applyFill="1" applyBorder="1" applyAlignment="1" applyProtection="1">
      <protection locked="0"/>
    </xf>
    <xf numFmtId="7" fontId="8" fillId="2" borderId="1" xfId="0" applyNumberFormat="1" applyFont="1" applyFill="1" applyBorder="1" applyAlignment="1" applyProtection="1">
      <protection locked="0"/>
    </xf>
    <xf numFmtId="7" fontId="11" fillId="1" borderId="7" xfId="0" applyNumberFormat="1" applyFont="1" applyFill="1" applyBorder="1" applyAlignment="1" applyProtection="1">
      <protection locked="0"/>
    </xf>
    <xf numFmtId="10" fontId="9" fillId="2" borderId="3" xfId="0" applyNumberFormat="1" applyFont="1" applyFill="1" applyBorder="1" applyAlignment="1" applyProtection="1">
      <protection locked="0"/>
    </xf>
    <xf numFmtId="0" fontId="4" fillId="0" borderId="0" xfId="0" applyFont="1" applyBorder="1"/>
    <xf numFmtId="7" fontId="9" fillId="0" borderId="3" xfId="0" applyNumberFormat="1" applyFont="1" applyFill="1" applyBorder="1" applyAlignment="1" applyProtection="1"/>
    <xf numFmtId="0" fontId="6" fillId="0" borderId="13" xfId="0" applyNumberFormat="1" applyFont="1" applyFill="1" applyBorder="1" applyAlignment="1" applyProtection="1">
      <alignment horizontal="center"/>
    </xf>
    <xf numFmtId="7" fontId="6" fillId="0" borderId="16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/>
    <xf numFmtId="7" fontId="11" fillId="1" borderId="14" xfId="0" applyNumberFormat="1" applyFont="1" applyFill="1" applyBorder="1" applyAlignment="1" applyProtection="1">
      <protection locked="0"/>
    </xf>
    <xf numFmtId="0" fontId="6" fillId="0" borderId="16" xfId="0" applyNumberFormat="1" applyFont="1" applyFill="1" applyBorder="1" applyAlignment="1" applyProtection="1">
      <alignment horizontal="center"/>
    </xf>
    <xf numFmtId="0" fontId="6" fillId="0" borderId="16" xfId="0" applyNumberFormat="1" applyFont="1" applyFill="1" applyBorder="1" applyAlignment="1" applyProtection="1">
      <protection locked="0"/>
    </xf>
    <xf numFmtId="7" fontId="6" fillId="0" borderId="16" xfId="0" applyNumberFormat="1" applyFont="1" applyFill="1" applyBorder="1" applyAlignment="1" applyProtection="1">
      <protection locked="0"/>
    </xf>
    <xf numFmtId="0" fontId="6" fillId="0" borderId="16" xfId="0" applyNumberFormat="1" applyFont="1" applyFill="1" applyBorder="1" applyAlignment="1" applyProtection="1">
      <alignment horizontal="center"/>
      <protection locked="0"/>
    </xf>
    <xf numFmtId="7" fontId="9" fillId="0" borderId="7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 wrapText="1"/>
      <protection locked="0"/>
    </xf>
    <xf numFmtId="2" fontId="9" fillId="0" borderId="0" xfId="0" applyNumberFormat="1" applyFont="1" applyFill="1" applyBorder="1" applyAlignment="1" applyProtection="1">
      <protection locked="0"/>
    </xf>
    <xf numFmtId="2" fontId="9" fillId="0" borderId="0" xfId="0" applyNumberFormat="1" applyFont="1" applyFill="1" applyBorder="1" applyAlignment="1" applyProtection="1">
      <alignment horizontal="center" wrapText="1"/>
    </xf>
    <xf numFmtId="40" fontId="9" fillId="0" borderId="0" xfId="1" applyNumberFormat="1" applyFont="1" applyFill="1" applyBorder="1" applyAlignment="1" applyProtection="1">
      <alignment horizontal="right"/>
      <protection locked="0"/>
    </xf>
    <xf numFmtId="7" fontId="7" fillId="0" borderId="15" xfId="0" applyNumberFormat="1" applyFont="1" applyFill="1" applyBorder="1" applyAlignment="1" applyProtection="1">
      <alignment horizontal="center"/>
      <protection locked="0"/>
    </xf>
    <xf numFmtId="7" fontId="7" fillId="0" borderId="1" xfId="0" applyNumberFormat="1" applyFont="1" applyFill="1" applyBorder="1" applyAlignment="1" applyProtection="1">
      <alignment horizontal="center"/>
    </xf>
    <xf numFmtId="7" fontId="7" fillId="0" borderId="1" xfId="0" applyNumberFormat="1" applyFont="1" applyFill="1" applyBorder="1" applyAlignment="1" applyProtection="1">
      <alignment horizontal="center"/>
      <protection locked="0"/>
    </xf>
    <xf numFmtId="7" fontId="7" fillId="0" borderId="8" xfId="0" applyNumberFormat="1" applyFont="1" applyFill="1" applyBorder="1" applyAlignment="1" applyProtection="1">
      <alignment horizontal="center"/>
      <protection locked="0"/>
    </xf>
    <xf numFmtId="7" fontId="5" fillId="0" borderId="8" xfId="0" applyNumberFormat="1" applyFont="1" applyFill="1" applyBorder="1" applyAlignment="1" applyProtection="1">
      <protection locked="0"/>
    </xf>
    <xf numFmtId="7" fontId="7" fillId="0" borderId="11" xfId="0" applyNumberFormat="1" applyFont="1" applyFill="1" applyBorder="1" applyAlignment="1" applyProtection="1">
      <protection locked="0"/>
    </xf>
    <xf numFmtId="10" fontId="7" fillId="2" borderId="3" xfId="0" applyNumberFormat="1" applyFont="1" applyFill="1" applyBorder="1" applyAlignment="1" applyProtection="1">
      <protection locked="0"/>
    </xf>
    <xf numFmtId="2" fontId="7" fillId="0" borderId="0" xfId="0" applyNumberFormat="1" applyFont="1" applyBorder="1" applyAlignment="1">
      <alignment horizontal="right"/>
    </xf>
    <xf numFmtId="7" fontId="9" fillId="0" borderId="8" xfId="0" applyNumberFormat="1" applyFont="1" applyFill="1" applyBorder="1" applyAlignment="1" applyProtection="1">
      <alignment horizontal="center"/>
    </xf>
    <xf numFmtId="7" fontId="9" fillId="0" borderId="6" xfId="0" applyNumberFormat="1" applyFont="1" applyFill="1" applyBorder="1" applyAlignment="1" applyProtection="1">
      <alignment horizontal="center"/>
    </xf>
    <xf numFmtId="0" fontId="6" fillId="0" borderId="13" xfId="0" applyNumberFormat="1" applyFont="1" applyFill="1" applyBorder="1" applyAlignment="1" applyProtection="1">
      <alignment horizontal="center"/>
      <protection locked="0"/>
    </xf>
    <xf numFmtId="7" fontId="7" fillId="0" borderId="15" xfId="0" applyNumberFormat="1" applyFont="1" applyFill="1" applyBorder="1" applyAlignment="1" applyProtection="1">
      <alignment horizontal="center"/>
      <protection locked="0"/>
    </xf>
    <xf numFmtId="8" fontId="7" fillId="2" borderId="16" xfId="1" applyFont="1" applyFill="1" applyBorder="1" applyAlignment="1" applyProtection="1">
      <protection locked="0"/>
    </xf>
    <xf numFmtId="8" fontId="7" fillId="0" borderId="16" xfId="1" applyFont="1" applyFill="1" applyBorder="1" applyAlignment="1" applyProtection="1">
      <protection locked="0"/>
    </xf>
    <xf numFmtId="8" fontId="7" fillId="3" borderId="16" xfId="1" applyFont="1" applyFill="1" applyBorder="1" applyAlignment="1" applyProtection="1">
      <protection locked="0"/>
    </xf>
    <xf numFmtId="165" fontId="7" fillId="0" borderId="15" xfId="0" applyNumberFormat="1" applyFont="1" applyFill="1" applyBorder="1" applyAlignment="1" applyProtection="1">
      <alignment horizontal="center"/>
    </xf>
    <xf numFmtId="7" fontId="7" fillId="0" borderId="4" xfId="0" applyNumberFormat="1" applyFont="1" applyFill="1" applyBorder="1" applyAlignment="1" applyProtection="1">
      <protection locked="0"/>
    </xf>
    <xf numFmtId="165" fontId="9" fillId="0" borderId="15" xfId="0" applyNumberFormat="1" applyFont="1" applyFill="1" applyBorder="1" applyAlignment="1" applyProtection="1">
      <alignment horizontal="center"/>
      <protection locked="0"/>
    </xf>
    <xf numFmtId="165" fontId="9" fillId="0" borderId="10" xfId="0" applyNumberFormat="1" applyFont="1" applyFill="1" applyBorder="1" applyAlignment="1" applyProtection="1">
      <alignment horizontal="center" wrapText="1"/>
      <protection locked="0"/>
    </xf>
    <xf numFmtId="165" fontId="9" fillId="0" borderId="6" xfId="0" applyNumberFormat="1" applyFont="1" applyFill="1" applyBorder="1" applyAlignment="1" applyProtection="1">
      <alignment horizontal="center" wrapText="1"/>
      <protection locked="0"/>
    </xf>
    <xf numFmtId="7" fontId="9" fillId="3" borderId="12" xfId="0" applyNumberFormat="1" applyFont="1" applyFill="1" applyBorder="1" applyAlignment="1" applyProtection="1"/>
    <xf numFmtId="7" fontId="9" fillId="2" borderId="12" xfId="0" applyNumberFormat="1" applyFont="1" applyFill="1" applyBorder="1" applyAlignment="1" applyProtection="1"/>
    <xf numFmtId="7" fontId="9" fillId="3" borderId="8" xfId="0" applyNumberFormat="1" applyFont="1" applyFill="1" applyBorder="1" applyAlignment="1" applyProtection="1"/>
    <xf numFmtId="7" fontId="9" fillId="2" borderId="8" xfId="0" applyNumberFormat="1" applyFont="1" applyFill="1" applyBorder="1" applyAlignment="1" applyProtection="1"/>
    <xf numFmtId="165" fontId="9" fillId="0" borderId="10" xfId="0" applyNumberFormat="1" applyFont="1" applyFill="1" applyBorder="1" applyAlignment="1" applyProtection="1">
      <alignment horizontal="center"/>
      <protection locked="0"/>
    </xf>
    <xf numFmtId="7" fontId="9" fillId="0" borderId="10" xfId="0" applyNumberFormat="1" applyFont="1" applyFill="1" applyBorder="1" applyAlignment="1" applyProtection="1">
      <alignment horizontal="center"/>
      <protection locked="0"/>
    </xf>
    <xf numFmtId="7" fontId="9" fillId="0" borderId="2" xfId="0" applyNumberFormat="1" applyFont="1" applyFill="1" applyBorder="1" applyAlignment="1" applyProtection="1">
      <alignment horizontal="center"/>
      <protection locked="0"/>
    </xf>
    <xf numFmtId="7" fontId="9" fillId="0" borderId="1" xfId="0" applyNumberFormat="1" applyFont="1" applyFill="1" applyBorder="1" applyAlignment="1" applyProtection="1">
      <alignment horizontal="center"/>
      <protection locked="0"/>
    </xf>
    <xf numFmtId="7" fontId="7" fillId="2" borderId="0" xfId="0" applyNumberFormat="1" applyFont="1" applyFill="1" applyBorder="1" applyAlignment="1" applyProtection="1">
      <alignment horizontal="center"/>
      <protection locked="0"/>
    </xf>
    <xf numFmtId="7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>
      <protection locked="0"/>
    </xf>
    <xf numFmtId="165" fontId="9" fillId="0" borderId="0" xfId="0" applyNumberFormat="1" applyFont="1" applyFill="1" applyBorder="1" applyAlignment="1" applyProtection="1">
      <alignment horizontal="center"/>
      <protection locked="0"/>
    </xf>
    <xf numFmtId="7" fontId="9" fillId="0" borderId="0" xfId="0" applyNumberFormat="1" applyFont="1" applyFill="1" applyBorder="1" applyAlignment="1" applyProtection="1">
      <alignment horizontal="center"/>
    </xf>
    <xf numFmtId="7" fontId="9" fillId="0" borderId="0" xfId="0" applyNumberFormat="1" applyFont="1" applyFill="1" applyBorder="1" applyAlignment="1" applyProtection="1">
      <alignment horizontal="center"/>
      <protection locked="0"/>
    </xf>
    <xf numFmtId="7" fontId="11" fillId="0" borderId="0" xfId="0" applyNumberFormat="1" applyFont="1" applyFill="1" applyBorder="1" applyAlignment="1" applyProtection="1">
      <protection locked="0"/>
    </xf>
    <xf numFmtId="7" fontId="6" fillId="0" borderId="11" xfId="0" applyNumberFormat="1" applyFont="1" applyFill="1" applyBorder="1" applyAlignment="1" applyProtection="1">
      <alignment horizontal="center"/>
      <protection locked="0"/>
    </xf>
    <xf numFmtId="4" fontId="5" fillId="0" borderId="11" xfId="0" applyNumberFormat="1" applyFont="1" applyFill="1" applyBorder="1" applyAlignment="1" applyProtection="1">
      <alignment horizontal="center"/>
    </xf>
    <xf numFmtId="7" fontId="9" fillId="0" borderId="11" xfId="0" applyNumberFormat="1" applyFont="1" applyFill="1" applyBorder="1" applyAlignment="1" applyProtection="1">
      <protection locked="0"/>
    </xf>
    <xf numFmtId="7" fontId="9" fillId="0" borderId="11" xfId="0" applyNumberFormat="1" applyFont="1" applyFill="1" applyBorder="1" applyAlignment="1" applyProtection="1"/>
    <xf numFmtId="10" fontId="9" fillId="3" borderId="9" xfId="0" applyNumberFormat="1" applyFont="1" applyFill="1" applyBorder="1" applyAlignment="1" applyProtection="1">
      <protection locked="0"/>
    </xf>
    <xf numFmtId="10" fontId="9" fillId="3" borderId="3" xfId="0" applyNumberFormat="1" applyFont="1" applyFill="1" applyBorder="1" applyAlignment="1" applyProtection="1">
      <protection locked="0"/>
    </xf>
    <xf numFmtId="0" fontId="6" fillId="0" borderId="11" xfId="0" applyNumberFormat="1" applyFont="1" applyFill="1" applyBorder="1" applyAlignment="1" applyProtection="1">
      <alignment horizontal="center"/>
    </xf>
    <xf numFmtId="7" fontId="7" fillId="2" borderId="4" xfId="0" applyNumberFormat="1" applyFont="1" applyFill="1" applyBorder="1" applyAlignment="1" applyProtection="1">
      <alignment horizontal="center"/>
      <protection locked="0"/>
    </xf>
    <xf numFmtId="7" fontId="7" fillId="2" borderId="3" xfId="0" applyNumberFormat="1" applyFont="1" applyFill="1" applyBorder="1" applyAlignment="1" applyProtection="1">
      <alignment horizontal="center"/>
      <protection locked="0"/>
    </xf>
    <xf numFmtId="7" fontId="7" fillId="3" borderId="10" xfId="0" applyNumberFormat="1" applyFont="1" applyFill="1" applyBorder="1" applyAlignment="1" applyProtection="1">
      <alignment horizontal="center"/>
      <protection locked="0"/>
    </xf>
    <xf numFmtId="7" fontId="7" fillId="3" borderId="1" xfId="0" applyNumberFormat="1" applyFont="1" applyFill="1" applyBorder="1" applyAlignment="1" applyProtection="1">
      <alignment horizontal="center"/>
      <protection locked="0"/>
    </xf>
    <xf numFmtId="7" fontId="7" fillId="2" borderId="10" xfId="0" applyNumberFormat="1" applyFont="1" applyFill="1" applyBorder="1" applyAlignment="1" applyProtection="1">
      <alignment horizontal="center"/>
      <protection locked="0"/>
    </xf>
    <xf numFmtId="7" fontId="7" fillId="2" borderId="1" xfId="0" applyNumberFormat="1" applyFont="1" applyFill="1" applyBorder="1" applyAlignment="1" applyProtection="1">
      <alignment horizontal="center"/>
      <protection locked="0"/>
    </xf>
    <xf numFmtId="7" fontId="7" fillId="0" borderId="4" xfId="0" applyNumberFormat="1" applyFont="1" applyFill="1" applyBorder="1" applyAlignment="1" applyProtection="1">
      <alignment horizontal="center"/>
      <protection locked="0"/>
    </xf>
    <xf numFmtId="7" fontId="7" fillId="0" borderId="0" xfId="0" applyNumberFormat="1" applyFont="1" applyFill="1" applyBorder="1" applyAlignment="1" applyProtection="1">
      <alignment horizontal="center"/>
      <protection locked="0"/>
    </xf>
    <xf numFmtId="7" fontId="7" fillId="3" borderId="4" xfId="0" applyNumberFormat="1" applyFont="1" applyFill="1" applyBorder="1" applyAlignment="1" applyProtection="1">
      <alignment horizontal="center"/>
      <protection locked="0"/>
    </xf>
    <xf numFmtId="7" fontId="7" fillId="3" borderId="0" xfId="0" applyNumberFormat="1" applyFont="1" applyFill="1" applyBorder="1" applyAlignment="1" applyProtection="1">
      <alignment horizontal="center"/>
      <protection locked="0"/>
    </xf>
    <xf numFmtId="7" fontId="7" fillId="2" borderId="10" xfId="0" applyNumberFormat="1" applyFont="1" applyFill="1" applyBorder="1" applyAlignment="1" applyProtection="1">
      <alignment horizontal="left"/>
      <protection locked="0"/>
    </xf>
    <xf numFmtId="7" fontId="7" fillId="2" borderId="1" xfId="0" applyNumberFormat="1" applyFont="1" applyFill="1" applyBorder="1" applyAlignment="1" applyProtection="1">
      <alignment horizontal="left"/>
      <protection locked="0"/>
    </xf>
    <xf numFmtId="7" fontId="7" fillId="3" borderId="8" xfId="0" applyNumberFormat="1" applyFont="1" applyFill="1" applyBorder="1" applyAlignment="1" applyProtection="1">
      <alignment horizontal="center"/>
      <protection locked="0"/>
    </xf>
    <xf numFmtId="7" fontId="7" fillId="3" borderId="11" xfId="0" applyNumberFormat="1" applyFont="1" applyFill="1" applyBorder="1" applyAlignment="1" applyProtection="1">
      <alignment horizontal="center"/>
      <protection locked="0"/>
    </xf>
    <xf numFmtId="7" fontId="7" fillId="0" borderId="8" xfId="0" applyNumberFormat="1" applyFont="1" applyFill="1" applyBorder="1" applyAlignment="1" applyProtection="1">
      <alignment horizontal="center"/>
      <protection locked="0"/>
    </xf>
    <xf numFmtId="7" fontId="7" fillId="0" borderId="11" xfId="0" applyNumberFormat="1" applyFont="1" applyFill="1" applyBorder="1" applyAlignment="1" applyProtection="1">
      <alignment horizontal="center"/>
      <protection locked="0"/>
    </xf>
    <xf numFmtId="7" fontId="7" fillId="2" borderId="8" xfId="0" applyNumberFormat="1" applyFont="1" applyFill="1" applyBorder="1" applyAlignment="1" applyProtection="1">
      <alignment horizontal="center"/>
      <protection locked="0"/>
    </xf>
    <xf numFmtId="7" fontId="7" fillId="2" borderId="9" xfId="0" applyNumberFormat="1" applyFont="1" applyFill="1" applyBorder="1" applyAlignment="1" applyProtection="1">
      <alignment horizontal="center"/>
      <protection locked="0"/>
    </xf>
    <xf numFmtId="7" fontId="7" fillId="2" borderId="11" xfId="0" applyNumberFormat="1" applyFont="1" applyFill="1" applyBorder="1" applyAlignment="1" applyProtection="1">
      <alignment horizontal="center"/>
      <protection locked="0"/>
    </xf>
    <xf numFmtId="7" fontId="7" fillId="3" borderId="3" xfId="0" applyNumberFormat="1" applyFont="1" applyFill="1" applyBorder="1" applyAlignment="1" applyProtection="1">
      <alignment horizontal="center"/>
      <protection locked="0"/>
    </xf>
    <xf numFmtId="7" fontId="7" fillId="3" borderId="10" xfId="0" applyNumberFormat="1" applyFont="1" applyFill="1" applyBorder="1" applyAlignment="1" applyProtection="1">
      <alignment horizontal="left"/>
    </xf>
    <xf numFmtId="7" fontId="7" fillId="3" borderId="2" xfId="0" applyNumberFormat="1" applyFont="1" applyFill="1" applyBorder="1" applyAlignment="1" applyProtection="1">
      <alignment horizontal="left"/>
    </xf>
    <xf numFmtId="7" fontId="7" fillId="2" borderId="10" xfId="0" applyNumberFormat="1" applyFont="1" applyFill="1" applyBorder="1" applyAlignment="1" applyProtection="1">
      <alignment horizontal="left"/>
    </xf>
    <xf numFmtId="7" fontId="7" fillId="2" borderId="2" xfId="0" applyNumberFormat="1" applyFont="1" applyFill="1" applyBorder="1" applyAlignment="1" applyProtection="1">
      <alignment horizontal="left"/>
    </xf>
    <xf numFmtId="7" fontId="7" fillId="3" borderId="10" xfId="0" applyNumberFormat="1" applyFont="1" applyFill="1" applyBorder="1" applyAlignment="1" applyProtection="1">
      <alignment horizontal="left"/>
      <protection locked="0"/>
    </xf>
    <xf numFmtId="7" fontId="7" fillId="3" borderId="1" xfId="0" applyNumberFormat="1" applyFont="1" applyFill="1" applyBorder="1" applyAlignment="1" applyProtection="1">
      <alignment horizontal="left"/>
      <protection locked="0"/>
    </xf>
    <xf numFmtId="7" fontId="7" fillId="2" borderId="0" xfId="0" applyNumberFormat="1" applyFont="1" applyFill="1" applyBorder="1" applyAlignment="1" applyProtection="1">
      <alignment horizontal="center"/>
      <protection locked="0"/>
    </xf>
    <xf numFmtId="7" fontId="7" fillId="0" borderId="11" xfId="0" applyNumberFormat="1" applyFont="1" applyFill="1" applyBorder="1" applyAlignment="1" applyProtection="1">
      <alignment horizontal="left"/>
    </xf>
    <xf numFmtId="7" fontId="7" fillId="0" borderId="0" xfId="0" applyNumberFormat="1" applyFont="1" applyFill="1" applyBorder="1" applyAlignment="1" applyProtection="1">
      <alignment horizontal="left"/>
      <protection locked="0"/>
    </xf>
    <xf numFmtId="7" fontId="7" fillId="0" borderId="3" xfId="0" applyNumberFormat="1" applyFont="1" applyFill="1" applyBorder="1" applyAlignment="1" applyProtection="1">
      <alignment horizontal="left"/>
      <protection locked="0"/>
    </xf>
    <xf numFmtId="7" fontId="7" fillId="0" borderId="0" xfId="0" applyNumberFormat="1" applyFont="1" applyFill="1" applyBorder="1" applyAlignment="1" applyProtection="1">
      <alignment horizontal="left"/>
    </xf>
    <xf numFmtId="7" fontId="7" fillId="0" borderId="10" xfId="0" applyNumberFormat="1" applyFont="1" applyFill="1" applyBorder="1" applyAlignment="1" applyProtection="1">
      <alignment horizontal="center"/>
    </xf>
    <xf numFmtId="7" fontId="7" fillId="0" borderId="1" xfId="0" applyNumberFormat="1" applyFont="1" applyFill="1" applyBorder="1" applyAlignment="1" applyProtection="1">
      <alignment horizontal="center"/>
    </xf>
    <xf numFmtId="7" fontId="7" fillId="0" borderId="10" xfId="0" applyNumberFormat="1" applyFont="1" applyFill="1" applyBorder="1" applyAlignment="1" applyProtection="1">
      <alignment horizontal="center"/>
      <protection locked="0"/>
    </xf>
    <xf numFmtId="7" fontId="7" fillId="0" borderId="1" xfId="0" applyNumberFormat="1" applyFont="1" applyFill="1" applyBorder="1" applyAlignment="1" applyProtection="1">
      <alignment horizontal="center"/>
      <protection locked="0"/>
    </xf>
    <xf numFmtId="7" fontId="7" fillId="3" borderId="1" xfId="0" applyNumberFormat="1" applyFont="1" applyFill="1" applyBorder="1" applyAlignment="1" applyProtection="1">
      <alignment horizontal="left"/>
    </xf>
    <xf numFmtId="7" fontId="7" fillId="2" borderId="1" xfId="0" applyNumberFormat="1" applyFont="1" applyFill="1" applyBorder="1" applyAlignment="1" applyProtection="1">
      <alignment horizontal="left"/>
    </xf>
    <xf numFmtId="7" fontId="7" fillId="3" borderId="9" xfId="0" applyNumberFormat="1" applyFont="1" applyFill="1" applyBorder="1" applyAlignment="1" applyProtection="1">
      <alignment horizontal="center"/>
      <protection locked="0"/>
    </xf>
    <xf numFmtId="7" fontId="6" fillId="0" borderId="0" xfId="0" applyNumberFormat="1" applyFont="1" applyFill="1" applyBorder="1" applyAlignment="1" applyProtection="1">
      <alignment horizontal="right"/>
      <protection locked="0"/>
    </xf>
    <xf numFmtId="7" fontId="7" fillId="0" borderId="15" xfId="0" applyNumberFormat="1" applyFont="1" applyFill="1" applyBorder="1" applyAlignment="1" applyProtection="1">
      <alignment horizontal="center"/>
      <protection locked="0"/>
    </xf>
    <xf numFmtId="7" fontId="5" fillId="0" borderId="8" xfId="0" applyNumberFormat="1" applyFont="1" applyFill="1" applyBorder="1" applyAlignment="1" applyProtection="1">
      <alignment horizontal="left"/>
      <protection locked="0"/>
    </xf>
    <xf numFmtId="7" fontId="5" fillId="0" borderId="11" xfId="0" applyNumberFormat="1" applyFont="1" applyFill="1" applyBorder="1" applyAlignment="1" applyProtection="1">
      <alignment horizontal="left"/>
      <protection locked="0"/>
    </xf>
    <xf numFmtId="7" fontId="8" fillId="3" borderId="10" xfId="0" applyNumberFormat="1" applyFont="1" applyFill="1" applyBorder="1" applyAlignment="1" applyProtection="1">
      <alignment horizontal="center"/>
      <protection locked="0"/>
    </xf>
    <xf numFmtId="7" fontId="8" fillId="3" borderId="1" xfId="0" applyNumberFormat="1" applyFont="1" applyFill="1" applyBorder="1" applyAlignment="1" applyProtection="1">
      <alignment horizontal="center"/>
      <protection locked="0"/>
    </xf>
    <xf numFmtId="7" fontId="8" fillId="2" borderId="10" xfId="0" applyNumberFormat="1" applyFont="1" applyFill="1" applyBorder="1" applyAlignment="1" applyProtection="1">
      <alignment horizontal="center"/>
      <protection locked="0"/>
    </xf>
    <xf numFmtId="7" fontId="8" fillId="2" borderId="1" xfId="0" applyNumberFormat="1" applyFont="1" applyFill="1" applyBorder="1" applyAlignment="1" applyProtection="1">
      <alignment horizontal="center"/>
      <protection locked="0"/>
    </xf>
    <xf numFmtId="7" fontId="9" fillId="3" borderId="4" xfId="0" applyNumberFormat="1" applyFont="1" applyFill="1" applyBorder="1" applyAlignment="1" applyProtection="1">
      <alignment horizontal="center"/>
      <protection locked="0"/>
    </xf>
    <xf numFmtId="7" fontId="9" fillId="3" borderId="3" xfId="0" applyNumberFormat="1" applyFont="1" applyFill="1" applyBorder="1" applyAlignment="1" applyProtection="1">
      <alignment horizontal="center"/>
      <protection locked="0"/>
    </xf>
    <xf numFmtId="7" fontId="7" fillId="3" borderId="6" xfId="0" applyNumberFormat="1" applyFont="1" applyFill="1" applyBorder="1" applyAlignment="1" applyProtection="1">
      <alignment horizontal="center"/>
      <protection locked="0"/>
    </xf>
    <xf numFmtId="7" fontId="7" fillId="3" borderId="7" xfId="0" applyNumberFormat="1" applyFont="1" applyFill="1" applyBorder="1" applyAlignment="1" applyProtection="1">
      <alignment horizontal="center"/>
      <protection locked="0"/>
    </xf>
    <xf numFmtId="7" fontId="7" fillId="2" borderId="6" xfId="0" applyNumberFormat="1" applyFont="1" applyFill="1" applyBorder="1" applyAlignment="1" applyProtection="1">
      <alignment horizontal="center"/>
      <protection locked="0"/>
    </xf>
    <xf numFmtId="7" fontId="7" fillId="2" borderId="7" xfId="0" applyNumberFormat="1" applyFont="1" applyFill="1" applyBorder="1" applyAlignment="1" applyProtection="1">
      <alignment horizontal="center"/>
      <protection locked="0"/>
    </xf>
    <xf numFmtId="7" fontId="9" fillId="0" borderId="10" xfId="0" applyNumberFormat="1" applyFont="1" applyFill="1" applyBorder="1" applyAlignment="1" applyProtection="1">
      <alignment horizontal="center"/>
      <protection locked="0"/>
    </xf>
    <xf numFmtId="7" fontId="9" fillId="0" borderId="2" xfId="0" applyNumberFormat="1" applyFont="1" applyFill="1" applyBorder="1" applyAlignment="1" applyProtection="1">
      <alignment horizontal="center"/>
      <protection locked="0"/>
    </xf>
    <xf numFmtId="7" fontId="9" fillId="0" borderId="1" xfId="0" applyNumberFormat="1" applyFont="1" applyFill="1" applyBorder="1" applyAlignment="1" applyProtection="1">
      <alignment horizontal="center"/>
      <protection locked="0"/>
    </xf>
    <xf numFmtId="7" fontId="5" fillId="0" borderId="10" xfId="0" applyNumberFormat="1" applyFont="1" applyFill="1" applyBorder="1" applyAlignment="1" applyProtection="1">
      <alignment horizontal="center"/>
    </xf>
    <xf numFmtId="7" fontId="5" fillId="0" borderId="1" xfId="0" applyNumberFormat="1" applyFont="1" applyFill="1" applyBorder="1" applyAlignment="1" applyProtection="1">
      <alignment horizontal="center"/>
    </xf>
  </cellXfs>
  <cellStyles count="3">
    <cellStyle name="Currency" xfId="1" builtinId="4"/>
    <cellStyle name="Normal" xfId="0" builtinId="0"/>
    <cellStyle name="Normal 2" xfId="2"/>
  </cellStyles>
  <dxfs count="606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py%20of%20BLR%2014221(Est.%20of%20Cost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s/11/11-XX000-01-GM/MATERIAL%20PROPOS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ections/13/13-XX01/MATERIAL%20PROPOS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Buckeye"/>
      <sheetName val="Dakota"/>
      <sheetName val="Erin"/>
      <sheetName val="Florence"/>
      <sheetName val="Harlem"/>
      <sheetName val="Jefferson"/>
      <sheetName val="Kent"/>
      <sheetName val="Lancaster"/>
      <sheetName val="Loran"/>
      <sheetName val="Oneco"/>
      <sheetName val="Ridott"/>
      <sheetName val="Rock Grove"/>
      <sheetName val="Rock Run"/>
      <sheetName val="Silver Creek"/>
      <sheetName val="Waddams"/>
      <sheetName val="West Point"/>
      <sheetName val="Winslow"/>
    </sheetNames>
    <sheetDataSet>
      <sheetData sheetId="0"/>
      <sheetData sheetId="1">
        <row r="37">
          <cell r="Z37">
            <v>8031</v>
          </cell>
          <cell r="AD37">
            <v>1.25</v>
          </cell>
        </row>
        <row r="40">
          <cell r="Z40">
            <v>3228</v>
          </cell>
          <cell r="AD40">
            <v>2.25</v>
          </cell>
        </row>
        <row r="43">
          <cell r="Z43">
            <v>6056</v>
          </cell>
          <cell r="AD43">
            <v>2.6</v>
          </cell>
        </row>
        <row r="46">
          <cell r="Z46">
            <v>85</v>
          </cell>
          <cell r="AD46">
            <v>40</v>
          </cell>
        </row>
        <row r="49">
          <cell r="Z49">
            <v>101</v>
          </cell>
          <cell r="AD49">
            <v>40</v>
          </cell>
        </row>
        <row r="52">
          <cell r="Z52">
            <v>300</v>
          </cell>
          <cell r="AD52">
            <v>95</v>
          </cell>
        </row>
      </sheetData>
      <sheetData sheetId="2">
        <row r="37">
          <cell r="Z37">
            <v>67</v>
          </cell>
          <cell r="AD37">
            <v>500</v>
          </cell>
        </row>
        <row r="40">
          <cell r="Z40">
            <v>415</v>
          </cell>
          <cell r="AD40">
            <v>10.5</v>
          </cell>
        </row>
      </sheetData>
      <sheetData sheetId="3">
        <row r="37">
          <cell r="Z37">
            <v>7993</v>
          </cell>
          <cell r="AD37">
            <v>2.6</v>
          </cell>
        </row>
        <row r="40">
          <cell r="Z40">
            <v>210</v>
          </cell>
          <cell r="AD40">
            <v>40</v>
          </cell>
        </row>
      </sheetData>
      <sheetData sheetId="4">
        <row r="38">
          <cell r="Z38">
            <v>15274</v>
          </cell>
          <cell r="AD38">
            <v>2.5</v>
          </cell>
        </row>
        <row r="41">
          <cell r="Z41">
            <v>402</v>
          </cell>
          <cell r="AD41">
            <v>40</v>
          </cell>
        </row>
      </sheetData>
      <sheetData sheetId="5">
        <row r="37">
          <cell r="Z37">
            <v>17487</v>
          </cell>
          <cell r="AD37">
            <v>2.5</v>
          </cell>
        </row>
        <row r="40">
          <cell r="Z40">
            <v>459</v>
          </cell>
          <cell r="AD40">
            <v>38</v>
          </cell>
        </row>
      </sheetData>
      <sheetData sheetId="6"/>
      <sheetData sheetId="7">
        <row r="37">
          <cell r="Z37">
            <v>3432</v>
          </cell>
          <cell r="AD37">
            <v>2.6</v>
          </cell>
        </row>
        <row r="40">
          <cell r="Z40">
            <v>90</v>
          </cell>
          <cell r="AD40">
            <v>40</v>
          </cell>
        </row>
        <row r="43">
          <cell r="Z43">
            <v>172</v>
          </cell>
          <cell r="AD43">
            <v>80</v>
          </cell>
        </row>
      </sheetData>
      <sheetData sheetId="8">
        <row r="37">
          <cell r="Z37">
            <v>26356</v>
          </cell>
          <cell r="AD37">
            <v>2.5</v>
          </cell>
        </row>
        <row r="40">
          <cell r="Z40">
            <v>691</v>
          </cell>
          <cell r="AD40">
            <v>35</v>
          </cell>
        </row>
      </sheetData>
      <sheetData sheetId="9">
        <row r="37">
          <cell r="Z37">
            <v>3272</v>
          </cell>
          <cell r="AD37">
            <v>1</v>
          </cell>
        </row>
        <row r="40">
          <cell r="Z40">
            <v>1309</v>
          </cell>
          <cell r="AD40">
            <v>2.25</v>
          </cell>
        </row>
        <row r="43">
          <cell r="Z43">
            <v>2454</v>
          </cell>
          <cell r="AD43">
            <v>2.5</v>
          </cell>
        </row>
        <row r="46">
          <cell r="Z46">
            <v>34</v>
          </cell>
          <cell r="AD46">
            <v>35</v>
          </cell>
        </row>
        <row r="49">
          <cell r="Z49">
            <v>41</v>
          </cell>
          <cell r="AD49">
            <v>35</v>
          </cell>
        </row>
        <row r="52">
          <cell r="Z52">
            <v>655</v>
          </cell>
          <cell r="AD52">
            <v>60</v>
          </cell>
        </row>
      </sheetData>
      <sheetData sheetId="10">
        <row r="37">
          <cell r="Z37">
            <v>22226</v>
          </cell>
          <cell r="AD37">
            <v>2.5</v>
          </cell>
        </row>
        <row r="40">
          <cell r="Z40">
            <v>535</v>
          </cell>
          <cell r="AD40">
            <v>35</v>
          </cell>
        </row>
        <row r="43">
          <cell r="Z43">
            <v>66</v>
          </cell>
          <cell r="AD43">
            <v>35</v>
          </cell>
        </row>
      </sheetData>
      <sheetData sheetId="11">
        <row r="37">
          <cell r="Z37">
            <v>12</v>
          </cell>
          <cell r="AD37">
            <v>485</v>
          </cell>
        </row>
        <row r="40">
          <cell r="Z40">
            <v>125</v>
          </cell>
          <cell r="AD40">
            <v>500</v>
          </cell>
        </row>
        <row r="43">
          <cell r="Z43">
            <v>715</v>
          </cell>
          <cell r="AD43">
            <v>10.5</v>
          </cell>
        </row>
        <row r="46">
          <cell r="Z46">
            <v>92</v>
          </cell>
          <cell r="AD46">
            <v>10.5</v>
          </cell>
        </row>
      </sheetData>
      <sheetData sheetId="12">
        <row r="37">
          <cell r="Z37">
            <v>20</v>
          </cell>
          <cell r="AD37">
            <v>485</v>
          </cell>
        </row>
        <row r="40">
          <cell r="Z40">
            <v>119</v>
          </cell>
          <cell r="AD40">
            <v>500</v>
          </cell>
        </row>
        <row r="43">
          <cell r="Z43">
            <v>630</v>
          </cell>
          <cell r="AD43">
            <v>10.5</v>
          </cell>
        </row>
        <row r="46">
          <cell r="Z46">
            <v>153</v>
          </cell>
          <cell r="AD46">
            <v>10.5</v>
          </cell>
        </row>
      </sheetData>
      <sheetData sheetId="13">
        <row r="37">
          <cell r="Z37">
            <v>79</v>
          </cell>
          <cell r="AD37">
            <v>500</v>
          </cell>
        </row>
        <row r="40">
          <cell r="Z40">
            <v>515</v>
          </cell>
          <cell r="AD40">
            <v>10.5</v>
          </cell>
        </row>
      </sheetData>
      <sheetData sheetId="14">
        <row r="37">
          <cell r="Z37">
            <v>3524</v>
          </cell>
          <cell r="AD37">
            <v>2.25</v>
          </cell>
        </row>
        <row r="40">
          <cell r="Z40">
            <v>6608</v>
          </cell>
          <cell r="AD40">
            <v>2.5</v>
          </cell>
        </row>
        <row r="43">
          <cell r="Z43">
            <v>13298</v>
          </cell>
          <cell r="AD43">
            <v>3</v>
          </cell>
        </row>
        <row r="46">
          <cell r="Z46">
            <v>442</v>
          </cell>
          <cell r="AD46">
            <v>32</v>
          </cell>
        </row>
        <row r="49">
          <cell r="Z49">
            <v>110</v>
          </cell>
          <cell r="AD49">
            <v>32</v>
          </cell>
        </row>
      </sheetData>
      <sheetData sheetId="15">
        <row r="37">
          <cell r="Z37">
            <v>6810</v>
          </cell>
          <cell r="AD37">
            <v>3</v>
          </cell>
        </row>
        <row r="40">
          <cell r="Z40">
            <v>179</v>
          </cell>
          <cell r="AD40">
            <v>38</v>
          </cell>
        </row>
        <row r="43">
          <cell r="Z43">
            <v>150</v>
          </cell>
          <cell r="AD43">
            <v>95</v>
          </cell>
        </row>
      </sheetData>
      <sheetData sheetId="16"/>
      <sheetData sheetId="17">
        <row r="37">
          <cell r="Z37">
            <v>12544</v>
          </cell>
          <cell r="AD37">
            <v>0.75</v>
          </cell>
        </row>
        <row r="40">
          <cell r="Z40">
            <v>5018</v>
          </cell>
          <cell r="AD40">
            <v>2.2999999999999998</v>
          </cell>
        </row>
        <row r="43">
          <cell r="Z43">
            <v>9408</v>
          </cell>
          <cell r="AD43">
            <v>2.6</v>
          </cell>
        </row>
        <row r="46">
          <cell r="Z46">
            <v>132</v>
          </cell>
          <cell r="AD46">
            <v>40</v>
          </cell>
        </row>
        <row r="49">
          <cell r="Z49">
            <v>157</v>
          </cell>
          <cell r="AD49">
            <v>40</v>
          </cell>
        </row>
        <row r="52">
          <cell r="Z52">
            <v>100</v>
          </cell>
          <cell r="AD52">
            <v>95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PROPOSAL"/>
      <sheetName val="RIDOTT"/>
    </sheetNames>
    <sheetDataSet>
      <sheetData sheetId="0" refreshError="1">
        <row r="8">
          <cell r="C8" t="str">
            <v>BUCKEYE ROAD DISTRICT</v>
          </cell>
        </row>
        <row r="26">
          <cell r="F26">
            <v>0</v>
          </cell>
        </row>
      </sheetData>
      <sheetData sheetId="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ERIAL PROPOSAL"/>
      <sheetName val="RIDOTT"/>
    </sheetNames>
    <sheetDataSet>
      <sheetData sheetId="0">
        <row r="213">
          <cell r="F213" t="str">
            <v>TON</v>
          </cell>
        </row>
        <row r="219">
          <cell r="B219" t="str">
            <v>SEAL COAT AGGREGATE CA-16</v>
          </cell>
          <cell r="C219"/>
          <cell r="F219" t="str">
            <v>TON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9"/>
  <sheetViews>
    <sheetView showZeros="0" zoomScale="50" zoomScaleNormal="50" zoomScaleSheetLayoutView="50" workbookViewId="0">
      <selection activeCell="R65" sqref="R65"/>
    </sheetView>
  </sheetViews>
  <sheetFormatPr defaultColWidth="9" defaultRowHeight="23.25" x14ac:dyDescent="0.35"/>
  <cols>
    <col min="1" max="1" width="10.28515625" style="5" customWidth="1"/>
    <col min="2" max="2" width="64" style="5" customWidth="1"/>
    <col min="3" max="3" width="10.5703125" style="5" customWidth="1"/>
    <col min="4" max="4" width="23.5703125" style="23" customWidth="1"/>
    <col min="5" max="5" width="18.28515625" style="23" customWidth="1"/>
    <col min="6" max="6" width="24.140625" style="23" customWidth="1"/>
    <col min="7" max="7" width="20.7109375" style="23" customWidth="1"/>
    <col min="8" max="8" width="24.7109375" style="23" customWidth="1"/>
    <col min="9" max="10" width="20.7109375" style="23" hidden="1" customWidth="1"/>
    <col min="11" max="11" width="20.7109375" style="23" customWidth="1"/>
    <col min="12" max="12" width="24.7109375" style="23" customWidth="1"/>
    <col min="13" max="13" width="15.28515625" style="23" hidden="1" customWidth="1"/>
    <col min="14" max="14" width="18.28515625" style="23" hidden="1" customWidth="1"/>
    <col min="15" max="15" width="20.7109375" style="23" customWidth="1"/>
    <col min="16" max="16" width="24.85546875" style="23" customWidth="1"/>
    <col min="17" max="17" width="20.7109375" style="23" customWidth="1"/>
    <col min="18" max="18" width="24.85546875" style="23" customWidth="1"/>
    <col min="19" max="16384" width="9" style="1"/>
  </cols>
  <sheetData>
    <row r="1" spans="1:18" s="3" customFormat="1" ht="32.1" customHeight="1" x14ac:dyDescent="0.35">
      <c r="A1" s="213" t="s">
        <v>46</v>
      </c>
      <c r="B1" s="60"/>
      <c r="C1" s="60"/>
      <c r="D1" s="279"/>
      <c r="E1" s="279"/>
      <c r="F1" s="214"/>
      <c r="G1" s="272" t="s">
        <v>0</v>
      </c>
      <c r="H1" s="273"/>
      <c r="I1" s="101" t="s">
        <v>0</v>
      </c>
      <c r="J1" s="102"/>
      <c r="K1" s="274" t="s">
        <v>0</v>
      </c>
      <c r="L1" s="275"/>
      <c r="M1" s="102" t="s">
        <v>0</v>
      </c>
      <c r="N1" s="102"/>
      <c r="O1" s="276" t="s">
        <v>0</v>
      </c>
      <c r="P1" s="277"/>
      <c r="Q1" s="262" t="s">
        <v>0</v>
      </c>
      <c r="R1" s="263"/>
    </row>
    <row r="2" spans="1:18" s="3" customFormat="1" ht="32.1" customHeight="1" x14ac:dyDescent="0.35">
      <c r="A2" s="11"/>
      <c r="B2" s="26" t="s">
        <v>3</v>
      </c>
      <c r="C2" s="5"/>
      <c r="D2" s="282" t="s">
        <v>45</v>
      </c>
      <c r="E2" s="282"/>
      <c r="F2" s="23"/>
      <c r="G2" s="264" t="s">
        <v>49</v>
      </c>
      <c r="H2" s="265"/>
      <c r="I2" s="266"/>
      <c r="J2" s="267"/>
      <c r="K2" s="268"/>
      <c r="L2" s="270"/>
      <c r="M2" s="266"/>
      <c r="N2" s="267"/>
      <c r="O2" s="264"/>
      <c r="P2" s="265"/>
      <c r="Q2" s="268"/>
      <c r="R2" s="269"/>
    </row>
    <row r="3" spans="1:18" s="3" customFormat="1" ht="32.1" customHeight="1" x14ac:dyDescent="0.35">
      <c r="A3" s="11"/>
      <c r="B3" s="26" t="s">
        <v>4</v>
      </c>
      <c r="C3" s="5"/>
      <c r="D3" s="22" t="s">
        <v>1</v>
      </c>
      <c r="E3" s="23" t="s">
        <v>2</v>
      </c>
      <c r="F3" s="39"/>
      <c r="G3" s="260" t="s">
        <v>50</v>
      </c>
      <c r="H3" s="261"/>
      <c r="I3" s="258"/>
      <c r="J3" s="259"/>
      <c r="K3" s="252"/>
      <c r="L3" s="278"/>
      <c r="M3" s="258"/>
      <c r="N3" s="259"/>
      <c r="O3" s="260"/>
      <c r="P3" s="261"/>
      <c r="Q3" s="252"/>
      <c r="R3" s="253"/>
    </row>
    <row r="4" spans="1:18" s="3" customFormat="1" ht="32.1" customHeight="1" x14ac:dyDescent="0.35">
      <c r="A4" s="11"/>
      <c r="B4" s="26" t="s">
        <v>6</v>
      </c>
      <c r="C4" s="5"/>
      <c r="D4" s="22" t="s">
        <v>31</v>
      </c>
      <c r="E4" s="280" t="s">
        <v>44</v>
      </c>
      <c r="F4" s="281"/>
      <c r="G4" s="260" t="s">
        <v>51</v>
      </c>
      <c r="H4" s="261"/>
      <c r="I4" s="258"/>
      <c r="J4" s="259"/>
      <c r="K4" s="252"/>
      <c r="L4" s="278"/>
      <c r="M4" s="258"/>
      <c r="N4" s="259"/>
      <c r="O4" s="260"/>
      <c r="P4" s="261"/>
      <c r="Q4" s="252"/>
      <c r="R4" s="253"/>
    </row>
    <row r="5" spans="1:18" s="3" customFormat="1" ht="32.1" customHeight="1" x14ac:dyDescent="0.35">
      <c r="A5" s="11"/>
      <c r="B5" s="194"/>
      <c r="C5" s="5"/>
      <c r="D5" s="23"/>
      <c r="E5" s="23"/>
      <c r="F5" s="29" t="s">
        <v>5</v>
      </c>
      <c r="G5" s="254" t="s">
        <v>52</v>
      </c>
      <c r="H5" s="255"/>
      <c r="I5" s="285"/>
      <c r="J5" s="286"/>
      <c r="K5" s="256"/>
      <c r="L5" s="257"/>
      <c r="M5" s="24"/>
      <c r="N5" s="25"/>
      <c r="O5" s="254"/>
      <c r="P5" s="255"/>
      <c r="Q5" s="256"/>
      <c r="R5" s="257"/>
    </row>
    <row r="6" spans="1:18" s="3" customFormat="1" ht="32.1" customHeight="1" x14ac:dyDescent="0.35">
      <c r="A6" s="11"/>
      <c r="B6" s="5"/>
      <c r="C6" s="5"/>
      <c r="D6" s="23"/>
      <c r="E6" s="283" t="s">
        <v>7</v>
      </c>
      <c r="F6" s="284"/>
      <c r="G6" s="109"/>
      <c r="H6" s="110"/>
      <c r="I6" s="23"/>
      <c r="J6" s="23"/>
      <c r="K6" s="76"/>
      <c r="L6" s="77"/>
      <c r="M6" s="23"/>
      <c r="N6" s="23"/>
      <c r="O6" s="109"/>
      <c r="P6" s="110"/>
      <c r="Q6" s="76"/>
      <c r="R6" s="77"/>
    </row>
    <row r="7" spans="1:18" s="3" customFormat="1" ht="32.1" customHeight="1" x14ac:dyDescent="0.35">
      <c r="A7" s="65" t="s">
        <v>8</v>
      </c>
      <c r="B7" s="65"/>
      <c r="C7" s="66"/>
      <c r="D7" s="62"/>
      <c r="E7" s="69"/>
      <c r="F7" s="62"/>
      <c r="G7" s="111" t="s">
        <v>9</v>
      </c>
      <c r="H7" s="112"/>
      <c r="I7" s="26" t="s">
        <v>9</v>
      </c>
      <c r="J7" s="26" t="s">
        <v>12</v>
      </c>
      <c r="K7" s="78" t="s">
        <v>9</v>
      </c>
      <c r="L7" s="79"/>
      <c r="M7" s="26" t="s">
        <v>9</v>
      </c>
      <c r="N7" s="26" t="s">
        <v>12</v>
      </c>
      <c r="O7" s="111" t="s">
        <v>9</v>
      </c>
      <c r="P7" s="112"/>
      <c r="Q7" s="78" t="s">
        <v>9</v>
      </c>
      <c r="R7" s="79"/>
    </row>
    <row r="8" spans="1:18" s="3" customFormat="1" ht="32.1" customHeight="1" x14ac:dyDescent="0.35">
      <c r="A8" s="100" t="s">
        <v>13</v>
      </c>
      <c r="B8" s="158" t="s">
        <v>8</v>
      </c>
      <c r="C8" s="157" t="s">
        <v>9</v>
      </c>
      <c r="D8" s="129" t="s">
        <v>10</v>
      </c>
      <c r="E8" s="103" t="s">
        <v>14</v>
      </c>
      <c r="F8" s="130" t="s">
        <v>11</v>
      </c>
      <c r="G8" s="113" t="s">
        <v>14</v>
      </c>
      <c r="H8" s="112" t="s">
        <v>12</v>
      </c>
      <c r="I8" s="104" t="s">
        <v>14</v>
      </c>
      <c r="J8" s="27"/>
      <c r="K8" s="106" t="s">
        <v>14</v>
      </c>
      <c r="L8" s="79" t="s">
        <v>12</v>
      </c>
      <c r="M8" s="104" t="s">
        <v>14</v>
      </c>
      <c r="N8" s="27"/>
      <c r="O8" s="113" t="s">
        <v>14</v>
      </c>
      <c r="P8" s="112" t="s">
        <v>12</v>
      </c>
      <c r="Q8" s="106" t="s">
        <v>14</v>
      </c>
      <c r="R8" s="79" t="s">
        <v>12</v>
      </c>
    </row>
    <row r="9" spans="1:18" s="3" customFormat="1" ht="32.1" customHeight="1" x14ac:dyDescent="0.35">
      <c r="A9" s="196">
        <v>1</v>
      </c>
      <c r="B9" s="67" t="s">
        <v>18</v>
      </c>
      <c r="C9" s="6"/>
      <c r="D9" s="42"/>
      <c r="E9" s="43"/>
      <c r="F9" s="43">
        <f>IF(D9=0,0,ROUND(+D9*E9,2))</f>
        <v>0</v>
      </c>
      <c r="G9" s="63"/>
      <c r="H9" s="63">
        <f t="shared" ref="H9" si="0">IF(G9=0,0,ROUND(+$D9*G9,2))</f>
        <v>0</v>
      </c>
      <c r="I9" s="63"/>
      <c r="J9" s="63">
        <f t="shared" ref="J9:J15" si="1">IF(I9=0,0,ROUND(+$D9*I9,2))</f>
        <v>0</v>
      </c>
      <c r="K9" s="63"/>
      <c r="L9" s="63">
        <f t="shared" ref="L9" si="2">IF(K9=0,0,ROUND(+$D9*K9,2))</f>
        <v>0</v>
      </c>
      <c r="M9" s="63"/>
      <c r="N9" s="63">
        <f t="shared" ref="N9:N15" si="3">IF(M9=0,0,ROUND(+$D9*M9,2))</f>
        <v>0</v>
      </c>
      <c r="O9" s="63"/>
      <c r="P9" s="63">
        <f t="shared" ref="P9:P15" si="4">IF(O9=0,0,ROUND(+$D9*O9,2))</f>
        <v>0</v>
      </c>
      <c r="Q9" s="63"/>
      <c r="R9" s="38">
        <f t="shared" ref="R9:R15" si="5">IF(Q9=0,0,ROUND(+$D9*Q9,2))</f>
        <v>0</v>
      </c>
    </row>
    <row r="10" spans="1:18" s="3" customFormat="1" ht="32.1" customHeight="1" x14ac:dyDescent="0.35">
      <c r="A10" s="197"/>
      <c r="B10" s="5" t="s">
        <v>37</v>
      </c>
      <c r="C10" s="14" t="s">
        <v>43</v>
      </c>
      <c r="D10" s="68">
        <f>[1]Buckeye!$Z$37</f>
        <v>8031</v>
      </c>
      <c r="E10" s="147">
        <f>[1]Buckeye!$AD$37</f>
        <v>1.25</v>
      </c>
      <c r="F10" s="72">
        <f>IF(D10=0,0,ROUND(+D10*E10,2))</f>
        <v>10038.75</v>
      </c>
      <c r="G10" s="118">
        <v>1.2</v>
      </c>
      <c r="H10" s="119">
        <f t="shared" ref="H10:H15" si="6">IF(G10=0,0,ROUND(+$D10*G10,2))</f>
        <v>9637.2000000000007</v>
      </c>
      <c r="I10" s="31"/>
      <c r="J10" s="31">
        <f t="shared" si="1"/>
        <v>0</v>
      </c>
      <c r="K10" s="134"/>
      <c r="L10" s="80">
        <f t="shared" ref="L10:L15" si="7">IF(K10=0,0,ROUND(+$D10*K10,2))</f>
        <v>0</v>
      </c>
      <c r="M10" s="135"/>
      <c r="N10" s="31">
        <f t="shared" si="3"/>
        <v>0</v>
      </c>
      <c r="O10" s="136"/>
      <c r="P10" s="118">
        <f t="shared" si="4"/>
        <v>0</v>
      </c>
      <c r="Q10" s="134"/>
      <c r="R10" s="80">
        <f t="shared" si="5"/>
        <v>0</v>
      </c>
    </row>
    <row r="11" spans="1:18" s="3" customFormat="1" ht="32.1" customHeight="1" x14ac:dyDescent="0.35">
      <c r="A11" s="197"/>
      <c r="B11" s="5" t="s">
        <v>38</v>
      </c>
      <c r="C11" s="14" t="s">
        <v>33</v>
      </c>
      <c r="D11" s="68">
        <f>[1]Buckeye!$Z$40</f>
        <v>3228</v>
      </c>
      <c r="E11" s="147">
        <f>[1]Buckeye!$AD$40</f>
        <v>2.25</v>
      </c>
      <c r="F11" s="72">
        <f t="shared" ref="F11:F14" si="8">IF(D11=0,0,ROUND(+D11*E11,2))</f>
        <v>7263</v>
      </c>
      <c r="G11" s="110">
        <v>2.2000000000000002</v>
      </c>
      <c r="H11" s="137">
        <f t="shared" si="6"/>
        <v>7101.6</v>
      </c>
      <c r="I11" s="138"/>
      <c r="J11" s="138"/>
      <c r="K11" s="221"/>
      <c r="L11" s="77">
        <f t="shared" si="7"/>
        <v>0</v>
      </c>
      <c r="M11" s="222"/>
      <c r="N11" s="138"/>
      <c r="O11" s="223"/>
      <c r="P11" s="110">
        <f t="shared" si="4"/>
        <v>0</v>
      </c>
      <c r="Q11" s="221"/>
      <c r="R11" s="77">
        <f t="shared" si="5"/>
        <v>0</v>
      </c>
    </row>
    <row r="12" spans="1:18" s="3" customFormat="1" ht="32.1" customHeight="1" x14ac:dyDescent="0.35">
      <c r="A12" s="197"/>
      <c r="B12" s="5" t="s">
        <v>32</v>
      </c>
      <c r="C12" s="14" t="s">
        <v>33</v>
      </c>
      <c r="D12" s="68">
        <f>[1]Buckeye!$Z$43</f>
        <v>6056</v>
      </c>
      <c r="E12" s="147">
        <f>[1]Buckeye!$AD$43</f>
        <v>2.6</v>
      </c>
      <c r="F12" s="72">
        <f t="shared" si="8"/>
        <v>15745.6</v>
      </c>
      <c r="G12" s="110">
        <v>2.2999999999999998</v>
      </c>
      <c r="H12" s="137">
        <f t="shared" si="6"/>
        <v>13928.8</v>
      </c>
      <c r="I12" s="138"/>
      <c r="J12" s="138"/>
      <c r="K12" s="221"/>
      <c r="L12" s="77">
        <f t="shared" si="7"/>
        <v>0</v>
      </c>
      <c r="M12" s="222"/>
      <c r="N12" s="138"/>
      <c r="O12" s="223"/>
      <c r="P12" s="110">
        <f t="shared" si="4"/>
        <v>0</v>
      </c>
      <c r="Q12" s="221"/>
      <c r="R12" s="77">
        <f t="shared" si="5"/>
        <v>0</v>
      </c>
    </row>
    <row r="13" spans="1:18" s="3" customFormat="1" ht="32.1" customHeight="1" x14ac:dyDescent="0.35">
      <c r="A13" s="197"/>
      <c r="B13" s="16" t="s">
        <v>34</v>
      </c>
      <c r="C13" s="14" t="s">
        <v>35</v>
      </c>
      <c r="D13" s="68">
        <f>[1]Buckeye!$Z$46</f>
        <v>85</v>
      </c>
      <c r="E13" s="147">
        <f>[1]Buckeye!$AD$46</f>
        <v>40</v>
      </c>
      <c r="F13" s="72">
        <f t="shared" si="8"/>
        <v>3400</v>
      </c>
      <c r="G13" s="110">
        <v>54</v>
      </c>
      <c r="H13" s="137">
        <f t="shared" si="6"/>
        <v>4590</v>
      </c>
      <c r="I13" s="138"/>
      <c r="J13" s="138"/>
      <c r="K13" s="221"/>
      <c r="L13" s="77">
        <f t="shared" si="7"/>
        <v>0</v>
      </c>
      <c r="M13" s="222"/>
      <c r="N13" s="138"/>
      <c r="O13" s="223"/>
      <c r="P13" s="110">
        <f t="shared" si="4"/>
        <v>0</v>
      </c>
      <c r="Q13" s="221"/>
      <c r="R13" s="77">
        <f t="shared" si="5"/>
        <v>0</v>
      </c>
    </row>
    <row r="14" spans="1:18" s="3" customFormat="1" ht="32.1" customHeight="1" x14ac:dyDescent="0.35">
      <c r="A14" s="197"/>
      <c r="B14" s="5" t="s">
        <v>39</v>
      </c>
      <c r="C14" s="14" t="s">
        <v>35</v>
      </c>
      <c r="D14" s="68">
        <f>[1]Buckeye!$Z$49</f>
        <v>101</v>
      </c>
      <c r="E14" s="147">
        <f>[1]Buckeye!$AD$49</f>
        <v>40</v>
      </c>
      <c r="F14" s="72">
        <f t="shared" si="8"/>
        <v>4040</v>
      </c>
      <c r="G14" s="110">
        <v>54</v>
      </c>
      <c r="H14" s="137">
        <f t="shared" si="6"/>
        <v>5454</v>
      </c>
      <c r="I14" s="138"/>
      <c r="J14" s="138"/>
      <c r="K14" s="221"/>
      <c r="L14" s="77">
        <f t="shared" si="7"/>
        <v>0</v>
      </c>
      <c r="M14" s="222"/>
      <c r="N14" s="138"/>
      <c r="O14" s="223"/>
      <c r="P14" s="110">
        <f t="shared" si="4"/>
        <v>0</v>
      </c>
      <c r="Q14" s="221"/>
      <c r="R14" s="77">
        <f t="shared" si="5"/>
        <v>0</v>
      </c>
    </row>
    <row r="15" spans="1:18" s="3" customFormat="1" ht="32.1" customHeight="1" thickBot="1" x14ac:dyDescent="0.4">
      <c r="A15" s="202"/>
      <c r="B15" s="16" t="s">
        <v>36</v>
      </c>
      <c r="C15" s="14" t="s">
        <v>35</v>
      </c>
      <c r="D15" s="68">
        <f>[1]Buckeye!$Z$52</f>
        <v>300</v>
      </c>
      <c r="E15" s="147">
        <f>[1]Buckeye!$AD$52</f>
        <v>95</v>
      </c>
      <c r="F15" s="72">
        <f t="shared" ref="F15" si="9">IF(D15=0,0,ROUND(+D15*E15,2))</f>
        <v>28500</v>
      </c>
      <c r="G15" s="141">
        <v>92</v>
      </c>
      <c r="H15" s="142">
        <f t="shared" si="6"/>
        <v>27600</v>
      </c>
      <c r="I15" s="143"/>
      <c r="J15" s="143">
        <f t="shared" si="1"/>
        <v>0</v>
      </c>
      <c r="K15" s="144"/>
      <c r="L15" s="145">
        <f t="shared" si="7"/>
        <v>0</v>
      </c>
      <c r="M15" s="143"/>
      <c r="N15" s="146">
        <f t="shared" si="3"/>
        <v>0</v>
      </c>
      <c r="O15" s="141"/>
      <c r="P15" s="142">
        <f t="shared" si="4"/>
        <v>0</v>
      </c>
      <c r="Q15" s="144"/>
      <c r="R15" s="145">
        <f t="shared" si="5"/>
        <v>0</v>
      </c>
    </row>
    <row r="16" spans="1:18" s="3" customFormat="1" ht="32.1" customHeight="1" thickTop="1" x14ac:dyDescent="0.35">
      <c r="A16" s="198"/>
      <c r="B16" s="290"/>
      <c r="C16" s="290"/>
      <c r="D16" s="8"/>
      <c r="E16" s="212" t="s">
        <v>15</v>
      </c>
      <c r="F16" s="72">
        <f>SUM(F9:F15)</f>
        <v>68987.350000000006</v>
      </c>
      <c r="G16" s="132"/>
      <c r="H16" s="114">
        <f>SUM(H9:H15)</f>
        <v>68311.600000000006</v>
      </c>
      <c r="I16" s="33"/>
      <c r="J16" s="131">
        <f>SUM(J9:J15)</f>
        <v>0</v>
      </c>
      <c r="K16" s="77"/>
      <c r="L16" s="81">
        <f>SUM(L9:L15)</f>
        <v>0</v>
      </c>
      <c r="M16" s="33"/>
      <c r="N16" s="131">
        <f>SUM(N9:N15)</f>
        <v>0</v>
      </c>
      <c r="O16" s="110"/>
      <c r="P16" s="114">
        <f>SUM(P9:P15)</f>
        <v>0</v>
      </c>
      <c r="Q16" s="77"/>
      <c r="R16" s="81">
        <f>SUM(R9:R15)</f>
        <v>0</v>
      </c>
    </row>
    <row r="17" spans="1:18" s="3" customFormat="1" ht="32.1" customHeight="1" x14ac:dyDescent="0.35">
      <c r="A17" s="198"/>
      <c r="B17" s="5"/>
      <c r="C17" s="5">
        <f>'[2]MATERIAL PROPOSAL'!F26</f>
        <v>0</v>
      </c>
      <c r="D17" s="291" t="s">
        <v>16</v>
      </c>
      <c r="E17" s="291"/>
      <c r="F17" s="291"/>
      <c r="G17" s="120"/>
      <c r="H17" s="133">
        <f>IF(H16&gt;0,(H16-F16)/F16,0)</f>
        <v>-9.7952740611141013E-3</v>
      </c>
      <c r="I17" s="30"/>
      <c r="J17" s="30">
        <f>IF(J16&gt;0,(J16-F16)/F16,0)</f>
        <v>0</v>
      </c>
      <c r="K17" s="82"/>
      <c r="L17" s="133">
        <f>IF(L16&gt;0,(L16-F16)/F16,0)</f>
        <v>0</v>
      </c>
      <c r="M17" s="30"/>
      <c r="N17" s="30">
        <f>IF(N16&gt;0,(N16-F16)/F16,0)</f>
        <v>0</v>
      </c>
      <c r="O17" s="115"/>
      <c r="P17" s="133">
        <f>IF(P16&gt;0,(P16-F16)/F16,0)</f>
        <v>0</v>
      </c>
      <c r="Q17" s="82"/>
      <c r="R17" s="133">
        <f>IF(R16&gt;0,(R16-F16)/F16,0)</f>
        <v>0</v>
      </c>
    </row>
    <row r="18" spans="1:18" s="3" customFormat="1" ht="32.1" customHeight="1" x14ac:dyDescent="0.2">
      <c r="A18" s="199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92"/>
    </row>
    <row r="19" spans="1:18" s="3" customFormat="1" ht="32.1" customHeight="1" x14ac:dyDescent="0.35">
      <c r="A19" s="200">
        <v>2</v>
      </c>
      <c r="B19" s="13" t="s">
        <v>19</v>
      </c>
      <c r="C19" s="194"/>
      <c r="D19" s="216"/>
      <c r="E19" s="23"/>
      <c r="F19" s="22"/>
      <c r="G19" s="23"/>
      <c r="H19" s="22">
        <f>IF(G19=0,0,ROUND(+$D20*G19,2))</f>
        <v>0</v>
      </c>
      <c r="I19" s="23"/>
      <c r="J19" s="22">
        <f>IF(I19=0,0,ROUND(+$D20*I19,2))</f>
        <v>0</v>
      </c>
      <c r="K19" s="23"/>
      <c r="L19" s="22"/>
      <c r="M19" s="23"/>
      <c r="N19" s="23"/>
      <c r="O19" s="23"/>
      <c r="P19" s="23"/>
      <c r="Q19" s="23"/>
      <c r="R19" s="39"/>
    </row>
    <row r="20" spans="1:18" s="3" customFormat="1" ht="32.1" customHeight="1" x14ac:dyDescent="0.35">
      <c r="A20" s="197"/>
      <c r="B20" s="15" t="s">
        <v>32</v>
      </c>
      <c r="C20" s="14" t="s">
        <v>33</v>
      </c>
      <c r="D20" s="68">
        <f>[1]Erin!$Z$37</f>
        <v>7993</v>
      </c>
      <c r="E20" s="147">
        <f>[1]Erin!$AD$37</f>
        <v>2.6</v>
      </c>
      <c r="F20" s="72">
        <f>IF(D20=0,0,ROUND(+D20*E20,2))</f>
        <v>20781.8</v>
      </c>
      <c r="G20" s="118">
        <v>2.2999999999999998</v>
      </c>
      <c r="H20" s="119">
        <f>IF(G20=0,0,ROUND(+$D20*G20,2))</f>
        <v>18383.900000000001</v>
      </c>
      <c r="I20" s="31"/>
      <c r="J20" s="28">
        <f>IF(I20=0,0,ROUND(+D20*I20,2))</f>
        <v>0</v>
      </c>
      <c r="K20" s="80"/>
      <c r="L20" s="75">
        <f>IF(K20=0,0,ROUND(+$D20*K20,2))</f>
        <v>0</v>
      </c>
      <c r="M20" s="31"/>
      <c r="N20" s="28">
        <f>IF(M20=0,0,ROUND(+$D20*M20,2))</f>
        <v>0</v>
      </c>
      <c r="O20" s="118"/>
      <c r="P20" s="119">
        <f>IF(O20=0,0,ROUND(+$D20*O20,2))</f>
        <v>0</v>
      </c>
      <c r="Q20" s="80"/>
      <c r="R20" s="80">
        <f>IF(Q20=0,0,ROUND(+$D20*Q20,2))</f>
        <v>0</v>
      </c>
    </row>
    <row r="21" spans="1:18" s="3" customFormat="1" ht="32.1" customHeight="1" thickBot="1" x14ac:dyDescent="0.4">
      <c r="A21" s="201"/>
      <c r="B21" s="15" t="s">
        <v>34</v>
      </c>
      <c r="C21" s="14" t="s">
        <v>35</v>
      </c>
      <c r="D21" s="68">
        <f>[1]Erin!$Z$40</f>
        <v>210</v>
      </c>
      <c r="E21" s="147">
        <f>[1]Erin!$AD$40</f>
        <v>40</v>
      </c>
      <c r="F21" s="72">
        <f>IF(D21=0,0,ROUND(+D21*E21,2))</f>
        <v>8400</v>
      </c>
      <c r="G21" s="141">
        <v>42</v>
      </c>
      <c r="H21" s="142">
        <f>IF(G21=0,0,ROUND(+$D21*G21,2))</f>
        <v>8820</v>
      </c>
      <c r="I21" s="143"/>
      <c r="J21" s="146">
        <f>IF(I21=0,0,ROUND(+$D21*I21,2))</f>
        <v>0</v>
      </c>
      <c r="K21" s="144"/>
      <c r="L21" s="145">
        <f>IF(K21=0,0,ROUND(+$D21*K21,2))</f>
        <v>0</v>
      </c>
      <c r="M21" s="143"/>
      <c r="N21" s="146">
        <f>IF(M21=0,0,ROUND(+$D21*M21,2))</f>
        <v>0</v>
      </c>
      <c r="O21" s="141"/>
      <c r="P21" s="141">
        <f>IF(O21=0,0,ROUND(+$D21*O21,2))</f>
        <v>0</v>
      </c>
      <c r="Q21" s="144"/>
      <c r="R21" s="144">
        <f>IF(Q21=0,0,ROUND(+$D21*Q21,2))</f>
        <v>0</v>
      </c>
    </row>
    <row r="22" spans="1:18" s="3" customFormat="1" ht="32.1" customHeight="1" thickTop="1" x14ac:dyDescent="0.35">
      <c r="A22" s="201"/>
      <c r="B22" s="13"/>
      <c r="C22" s="5"/>
      <c r="D22" s="49"/>
      <c r="E22" s="209" t="s">
        <v>15</v>
      </c>
      <c r="F22" s="104">
        <f>SUM(F20:F21)</f>
        <v>29181.8</v>
      </c>
      <c r="G22" s="110"/>
      <c r="H22" s="116">
        <f>SUM(H20:H21)</f>
        <v>27203.9</v>
      </c>
      <c r="I22" s="33"/>
      <c r="J22" s="33">
        <f>SUM(J20:J21)</f>
        <v>0</v>
      </c>
      <c r="K22" s="77"/>
      <c r="L22" s="84">
        <f>SUM(L20:L21)</f>
        <v>0</v>
      </c>
      <c r="M22" s="33"/>
      <c r="N22" s="131">
        <f>SUM(N20:N21)</f>
        <v>0</v>
      </c>
      <c r="O22" s="110"/>
      <c r="P22" s="114">
        <f>SUM(P20:P21)</f>
        <v>0</v>
      </c>
      <c r="Q22" s="77"/>
      <c r="R22" s="81">
        <f>SUM(R20:R21)</f>
        <v>0</v>
      </c>
    </row>
    <row r="23" spans="1:18" s="3" customFormat="1" ht="32.1" customHeight="1" x14ac:dyDescent="0.35">
      <c r="A23" s="201"/>
      <c r="B23" s="5"/>
      <c r="C23" s="5"/>
      <c r="D23" s="291" t="s">
        <v>16</v>
      </c>
      <c r="E23" s="291"/>
      <c r="F23" s="291"/>
      <c r="G23" s="120"/>
      <c r="H23" s="133">
        <f>IF(H22&gt;0,(H22-F22)/F22,0)</f>
        <v>-6.7778546902521358E-2</v>
      </c>
      <c r="I23" s="30"/>
      <c r="J23" s="30">
        <f>IF(J22&gt;0,(J22-F22)/F22,0)</f>
        <v>0</v>
      </c>
      <c r="K23" s="82"/>
      <c r="L23" s="133">
        <f>IF(L22&gt;0,(L22-F22)/F22,0)</f>
        <v>0</v>
      </c>
      <c r="M23" s="30"/>
      <c r="N23" s="30">
        <f>IF(N22&gt;0,(N22-F22)/F22,0)</f>
        <v>0</v>
      </c>
      <c r="O23" s="115"/>
      <c r="P23" s="133">
        <f>IF(P22&gt;0,(P22-F22)/F22,0)</f>
        <v>0</v>
      </c>
      <c r="Q23" s="82"/>
      <c r="R23" s="133">
        <f>IF(R22&gt;0,(R22-F22)/F22,0)</f>
        <v>0</v>
      </c>
    </row>
    <row r="24" spans="1:18" s="3" customFormat="1" ht="32.1" customHeight="1" x14ac:dyDescent="0.2">
      <c r="A24" s="199"/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92"/>
    </row>
    <row r="25" spans="1:18" s="3" customFormat="1" ht="32.1" customHeight="1" x14ac:dyDescent="0.35">
      <c r="A25" s="200">
        <v>3</v>
      </c>
      <c r="B25" s="67" t="s">
        <v>20</v>
      </c>
      <c r="C25" s="6"/>
      <c r="D25" s="44"/>
      <c r="E25" s="22"/>
      <c r="F25" s="22">
        <f t="shared" ref="F25:F27" si="10">IF(D25=0,0,ROUND(+D25*E25,2))</f>
        <v>0</v>
      </c>
      <c r="G25" s="22"/>
      <c r="H25" s="22">
        <f>IF(G25=0,0,ROUND(+$D25*G25,2))</f>
        <v>0</v>
      </c>
      <c r="I25" s="22"/>
      <c r="J25" s="22">
        <f>IF(I25=0,0,ROUND(+$D25*I25,2))</f>
        <v>0</v>
      </c>
      <c r="K25" s="22"/>
      <c r="L25" s="32">
        <f t="shared" ref="L25" si="11">IF(K25=0,0,ROUND(+$D25*K25,2))</f>
        <v>0</v>
      </c>
      <c r="M25" s="23"/>
      <c r="N25" s="23"/>
      <c r="O25" s="23"/>
      <c r="P25" s="23"/>
      <c r="Q25" s="23"/>
      <c r="R25" s="39"/>
    </row>
    <row r="26" spans="1:18" s="3" customFormat="1" ht="32.1" customHeight="1" x14ac:dyDescent="0.35">
      <c r="A26" s="202"/>
      <c r="B26" s="16" t="s">
        <v>32</v>
      </c>
      <c r="C26" s="7" t="s">
        <v>33</v>
      </c>
      <c r="D26" s="70">
        <f>[1]Florence!$Z$38</f>
        <v>15274</v>
      </c>
      <c r="E26" s="224">
        <f>[1]Florence!$AD$38</f>
        <v>2.5</v>
      </c>
      <c r="F26" s="209">
        <f t="shared" si="10"/>
        <v>38185</v>
      </c>
      <c r="G26" s="118">
        <v>2.2000000000000002</v>
      </c>
      <c r="H26" s="118">
        <f>IF(G26=0,0,ROUND(+$D26*G26,2))</f>
        <v>33602.800000000003</v>
      </c>
      <c r="I26" s="31"/>
      <c r="J26" s="31">
        <f>IF(I26=0,0,ROUND(+$D26*I26,2))</f>
        <v>0</v>
      </c>
      <c r="K26" s="75"/>
      <c r="L26" s="80">
        <f>IF(K26=0,0,ROUND(+$D26*K26,2))</f>
        <v>0</v>
      </c>
      <c r="M26" s="31"/>
      <c r="N26" s="28">
        <f>IF(M26=0,0,ROUND(+$D26*M26,2))</f>
        <v>0</v>
      </c>
      <c r="O26" s="118"/>
      <c r="P26" s="119">
        <f>IF(O26=0,0,ROUND(+$D26*O26,2))</f>
        <v>0</v>
      </c>
      <c r="Q26" s="80"/>
      <c r="R26" s="75">
        <f>IF(Q26=0,0,ROUND(+$D26*Q26,2))</f>
        <v>0</v>
      </c>
    </row>
    <row r="27" spans="1:18" s="3" customFormat="1" ht="32.1" customHeight="1" thickBot="1" x14ac:dyDescent="0.4">
      <c r="A27" s="202"/>
      <c r="B27" s="16" t="s">
        <v>34</v>
      </c>
      <c r="C27" s="7" t="s">
        <v>35</v>
      </c>
      <c r="D27" s="70">
        <f>[1]Florence!$Z$41</f>
        <v>402</v>
      </c>
      <c r="E27" s="224">
        <f>[1]Florence!$AD$41</f>
        <v>40</v>
      </c>
      <c r="F27" s="151">
        <f t="shared" si="10"/>
        <v>16080</v>
      </c>
      <c r="G27" s="141">
        <v>37</v>
      </c>
      <c r="H27" s="141">
        <f>IF(G27=0,0,ROUND(+$D27*G27,2))</f>
        <v>14874</v>
      </c>
      <c r="I27" s="143"/>
      <c r="J27" s="143">
        <f>IF(I27=0,0,ROUND(+$D27*I27,2))</f>
        <v>0</v>
      </c>
      <c r="K27" s="145"/>
      <c r="L27" s="144">
        <f>IF(K27=0,0,ROUND(+$D27*K27,2))</f>
        <v>0</v>
      </c>
      <c r="M27" s="143"/>
      <c r="N27" s="146">
        <f>IF(M27=0,0,ROUND(+$D27*M27,2))</f>
        <v>0</v>
      </c>
      <c r="O27" s="141"/>
      <c r="P27" s="142">
        <f>IF(O27=0,0,ROUND(+$D27*O27,2))</f>
        <v>0</v>
      </c>
      <c r="Q27" s="144"/>
      <c r="R27" s="145">
        <f>IF(Q27=0,0,ROUND(+$D27*Q27,2))</f>
        <v>0</v>
      </c>
    </row>
    <row r="28" spans="1:18" s="3" customFormat="1" ht="32.1" customHeight="1" thickTop="1" x14ac:dyDescent="0.35">
      <c r="A28" s="198"/>
      <c r="B28" s="13"/>
      <c r="C28" s="5"/>
      <c r="D28" s="50"/>
      <c r="E28" s="209" t="s">
        <v>15</v>
      </c>
      <c r="F28" s="211">
        <f>SUM(F25:F27)</f>
        <v>54265</v>
      </c>
      <c r="G28" s="110"/>
      <c r="H28" s="117">
        <f>SUM(H25:H27)</f>
        <v>48476.800000000003</v>
      </c>
      <c r="I28" s="27"/>
      <c r="J28" s="27">
        <f>SUM(J25:J27)</f>
        <v>0</v>
      </c>
      <c r="K28" s="139">
        <f>IF(J28=0,0,ROUND(+$D28*J28,2))</f>
        <v>0</v>
      </c>
      <c r="L28" s="85">
        <f>SUM(L26:L27)</f>
        <v>0</v>
      </c>
      <c r="M28" s="33"/>
      <c r="N28" s="131">
        <f>SUM(N26:N27)</f>
        <v>0</v>
      </c>
      <c r="O28" s="110"/>
      <c r="P28" s="114">
        <f>SUM(P26:P27)</f>
        <v>0</v>
      </c>
      <c r="Q28" s="77"/>
      <c r="R28" s="81">
        <f>SUM(R26:R27)</f>
        <v>0</v>
      </c>
    </row>
    <row r="29" spans="1:18" s="3" customFormat="1" ht="32.1" customHeight="1" x14ac:dyDescent="0.35">
      <c r="A29" s="198"/>
      <c r="B29" s="13"/>
      <c r="C29" s="5"/>
      <c r="D29" s="291" t="s">
        <v>16</v>
      </c>
      <c r="E29" s="291"/>
      <c r="F29" s="291"/>
      <c r="G29" s="120"/>
      <c r="H29" s="115">
        <f>IF(H28&gt;0,(H28-F28)/F28,0)</f>
        <v>-0.10666543812770657</v>
      </c>
      <c r="I29" s="30"/>
      <c r="J29" s="30">
        <f>IF(J28&gt;0,(J28-F28)/F28,0)</f>
        <v>0</v>
      </c>
      <c r="K29" s="82"/>
      <c r="L29" s="115">
        <f>IF(L28&gt;0,(L28-F28)/F28,0)</f>
        <v>0</v>
      </c>
      <c r="M29" s="30"/>
      <c r="N29" s="30">
        <f>IF(N28&gt;0,(N28-F28)/F28,0)</f>
        <v>0</v>
      </c>
      <c r="O29" s="115"/>
      <c r="P29" s="115">
        <f>IF(P28&gt;0,(P28-F28)/F28,0)</f>
        <v>0</v>
      </c>
      <c r="Q29" s="82"/>
      <c r="R29" s="115">
        <f>IF(R28&gt;0,(R28-F28)/F28,0)</f>
        <v>0</v>
      </c>
    </row>
    <row r="30" spans="1:18" s="3" customFormat="1" ht="32.1" customHeight="1" x14ac:dyDescent="0.2">
      <c r="A30" s="199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92"/>
    </row>
    <row r="31" spans="1:18" s="3" customFormat="1" ht="32.1" customHeight="1" x14ac:dyDescent="0.35">
      <c r="A31" s="203">
        <v>4</v>
      </c>
      <c r="B31" s="67" t="s">
        <v>21</v>
      </c>
      <c r="C31" s="5"/>
      <c r="D31" s="44"/>
      <c r="E31" s="23"/>
      <c r="F31" s="23">
        <f t="shared" ref="F31:F33" si="12">IF(D31=0,0,ROUND(+D31*E31,2))</f>
        <v>0</v>
      </c>
      <c r="G31" s="23"/>
      <c r="H31" s="23">
        <f t="shared" ref="H31" si="13">IF(G31=0,0,ROUND(+$D31*G31,2))</f>
        <v>0</v>
      </c>
      <c r="I31" s="23"/>
      <c r="J31" s="23">
        <f t="shared" ref="J31:J32" si="14">IF(I31=0,0,ROUND(+$D31*I31,2))</f>
        <v>0</v>
      </c>
      <c r="K31" s="23"/>
      <c r="L31" s="23">
        <f t="shared" ref="L31" si="15">IF(K31=0,0,ROUND(+$D31*K31,2))</f>
        <v>0</v>
      </c>
      <c r="M31" s="23"/>
      <c r="N31" s="23"/>
      <c r="O31" s="23"/>
      <c r="P31" s="23"/>
      <c r="Q31" s="23"/>
      <c r="R31" s="39"/>
    </row>
    <row r="32" spans="1:18" s="3" customFormat="1" ht="32.1" customHeight="1" x14ac:dyDescent="0.35">
      <c r="A32" s="202"/>
      <c r="B32" s="16" t="s">
        <v>32</v>
      </c>
      <c r="C32" s="14" t="s">
        <v>33</v>
      </c>
      <c r="D32" s="68">
        <f>[1]Harlem!$Z$37</f>
        <v>17487</v>
      </c>
      <c r="E32" s="147">
        <f>[1]Harlem!$AD$37</f>
        <v>2.5</v>
      </c>
      <c r="F32" s="209">
        <f t="shared" si="12"/>
        <v>43717.5</v>
      </c>
      <c r="G32" s="118">
        <v>2.4</v>
      </c>
      <c r="H32" s="118">
        <f>IF(G32=0,0,ROUND(+$D32*G32,2))</f>
        <v>41968.800000000003</v>
      </c>
      <c r="I32" s="31"/>
      <c r="J32" s="31">
        <f t="shared" si="14"/>
        <v>0</v>
      </c>
      <c r="K32" s="83"/>
      <c r="L32" s="80">
        <f>IF(K32=0,0,ROUND(+$D32*K32,2))</f>
        <v>0</v>
      </c>
      <c r="M32" s="34"/>
      <c r="N32" s="28">
        <f>IF(M32=0,0,ROUND(+$D32*M32,2))</f>
        <v>0</v>
      </c>
      <c r="O32" s="122"/>
      <c r="P32" s="119">
        <f>IF(O32=0,0,ROUND(+$D32*O32,2))</f>
        <v>0</v>
      </c>
      <c r="Q32" s="83"/>
      <c r="R32" s="75">
        <f>IF(Q32=0,0,ROUND(+$D32*Q32,2))</f>
        <v>0</v>
      </c>
    </row>
    <row r="33" spans="1:22" s="3" customFormat="1" ht="32.1" customHeight="1" thickBot="1" x14ac:dyDescent="0.4">
      <c r="A33" s="202"/>
      <c r="B33" s="16" t="s">
        <v>34</v>
      </c>
      <c r="C33" s="14" t="s">
        <v>35</v>
      </c>
      <c r="D33" s="68">
        <f>[1]Harlem!$Z$40</f>
        <v>459</v>
      </c>
      <c r="E33" s="147">
        <f>[1]Harlem!$AD$40</f>
        <v>38</v>
      </c>
      <c r="F33" s="209">
        <f t="shared" si="12"/>
        <v>17442</v>
      </c>
      <c r="G33" s="141">
        <v>44</v>
      </c>
      <c r="H33" s="141">
        <f t="shared" ref="H33" si="16">IF(G33=0,0,ROUND(+$D33*G33,2))</f>
        <v>20196</v>
      </c>
      <c r="I33" s="143"/>
      <c r="J33" s="143"/>
      <c r="K33" s="148"/>
      <c r="L33" s="144">
        <f t="shared" ref="L33" si="17">IF(K33=0,0,ROUND(+$D33*K33,2))</f>
        <v>0</v>
      </c>
      <c r="M33" s="149"/>
      <c r="N33" s="146"/>
      <c r="O33" s="150"/>
      <c r="P33" s="142">
        <f t="shared" ref="P33" si="18">IF(O33=0,0,ROUND(+$D33*O33,2))</f>
        <v>0</v>
      </c>
      <c r="Q33" s="148"/>
      <c r="R33" s="145">
        <f t="shared" ref="R33" si="19">IF(Q33=0,0,ROUND(+$D33*Q33,2))</f>
        <v>0</v>
      </c>
    </row>
    <row r="34" spans="1:22" s="3" customFormat="1" ht="32.1" customHeight="1" thickTop="1" x14ac:dyDescent="0.35">
      <c r="A34" s="201"/>
      <c r="B34" s="13"/>
      <c r="C34" s="5"/>
      <c r="D34" s="44"/>
      <c r="E34" s="209" t="s">
        <v>15</v>
      </c>
      <c r="F34" s="211">
        <f>SUM(F32:F33)</f>
        <v>61159.5</v>
      </c>
      <c r="G34" s="109"/>
      <c r="H34" s="116">
        <f>SUM(H31:H33)</f>
        <v>62164.800000000003</v>
      </c>
      <c r="I34" s="33"/>
      <c r="J34" s="33">
        <f>SUM(J31:J33)</f>
        <v>0</v>
      </c>
      <c r="K34" s="77"/>
      <c r="L34" s="84">
        <f>SUM(L31:L33)</f>
        <v>0</v>
      </c>
      <c r="M34" s="33"/>
      <c r="N34" s="33">
        <f>SUM(N32:N33)</f>
        <v>0</v>
      </c>
      <c r="O34" s="110"/>
      <c r="P34" s="116">
        <f>SUM(P32:P33)</f>
        <v>0</v>
      </c>
      <c r="Q34" s="77"/>
      <c r="R34" s="84">
        <f>SUM(R32:R33)</f>
        <v>0</v>
      </c>
    </row>
    <row r="35" spans="1:22" s="3" customFormat="1" ht="32.1" customHeight="1" x14ac:dyDescent="0.35">
      <c r="A35" s="201"/>
      <c r="B35" s="5"/>
      <c r="C35" s="5"/>
      <c r="D35" s="291" t="s">
        <v>16</v>
      </c>
      <c r="E35" s="291"/>
      <c r="F35" s="291"/>
      <c r="G35" s="120"/>
      <c r="H35" s="115">
        <f>IF(H34&gt;0,(H34-F34)/F34,"")</f>
        <v>1.6437348245162287E-2</v>
      </c>
      <c r="I35" s="23"/>
      <c r="J35" s="30">
        <f>IF(J34&gt;0,(J34-F34)/F34,0)</f>
        <v>0</v>
      </c>
      <c r="K35" s="76"/>
      <c r="L35" s="115" t="str">
        <f>IF(L34&gt;0,(L34-F34)/F34,"")</f>
        <v/>
      </c>
      <c r="M35" s="23"/>
      <c r="N35" s="30">
        <f>IF(N34&gt;0,(N34-F34)/F34,0)</f>
        <v>0</v>
      </c>
      <c r="O35" s="109"/>
      <c r="P35" s="115" t="str">
        <f>IF(P34&gt;0,(P34-F34)/F34,"")</f>
        <v/>
      </c>
      <c r="Q35" s="76"/>
      <c r="R35" s="115" t="str">
        <f>IF(R34&gt;0,(R34-F34)/F34,"")</f>
        <v/>
      </c>
    </row>
    <row r="36" spans="1:22" s="4" customFormat="1" ht="32.1" customHeight="1" x14ac:dyDescent="0.2">
      <c r="A36" s="199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92"/>
    </row>
    <row r="37" spans="1:22" s="3" customFormat="1" ht="32.1" customHeight="1" x14ac:dyDescent="0.35">
      <c r="A37" s="200">
        <v>5</v>
      </c>
      <c r="B37" s="13" t="s">
        <v>22</v>
      </c>
      <c r="C37" s="5"/>
      <c r="D37" s="50"/>
      <c r="E37" s="23"/>
      <c r="F37" s="22">
        <f t="shared" ref="F37:F40" si="20">IF(D37=0,0,ROUND(+D37*E37,2))</f>
        <v>0</v>
      </c>
      <c r="G37" s="23"/>
      <c r="H37" s="22">
        <f>IF(G37=0,0,ROUND(+$D37*G37,2))</f>
        <v>0</v>
      </c>
      <c r="I37" s="23"/>
      <c r="J37" s="22">
        <f>IF(I37=0,0,ROUND(+$D37*I37,2))</f>
        <v>0</v>
      </c>
      <c r="K37" s="23"/>
      <c r="L37" s="22">
        <f>IF(K37=0,0,ROUND(+$D37*K37,2))</f>
        <v>0</v>
      </c>
      <c r="M37" s="23"/>
      <c r="N37" s="23"/>
      <c r="O37" s="23"/>
      <c r="P37" s="23"/>
      <c r="Q37" s="23"/>
      <c r="R37" s="39"/>
    </row>
    <row r="38" spans="1:22" s="3" customFormat="1" ht="32.1" customHeight="1" x14ac:dyDescent="0.35">
      <c r="A38" s="197"/>
      <c r="B38" s="16" t="s">
        <v>32</v>
      </c>
      <c r="C38" s="14" t="s">
        <v>33</v>
      </c>
      <c r="D38" s="68">
        <f>[1]Kent!$Z$37</f>
        <v>3432</v>
      </c>
      <c r="E38" s="147">
        <f>[1]Kent!$AD$37</f>
        <v>2.6</v>
      </c>
      <c r="F38" s="72">
        <f t="shared" si="20"/>
        <v>8923.2000000000007</v>
      </c>
      <c r="G38" s="118">
        <v>2.2999999999999998</v>
      </c>
      <c r="H38" s="119">
        <f>IF(G38=0,0,ROUND(+$D38*G38,2))</f>
        <v>7893.6</v>
      </c>
      <c r="I38" s="31"/>
      <c r="J38" s="31">
        <f>IF(I38=0,0,ROUND(+$D38*I38,2))</f>
        <v>0</v>
      </c>
      <c r="K38" s="75"/>
      <c r="L38" s="75">
        <f>IF(K38=0,0,ROUND(+D38*K38,2))</f>
        <v>0</v>
      </c>
      <c r="M38" s="28"/>
      <c r="N38" s="28">
        <f>IF(M38=0,0,ROUND(+$D38*M38,2))</f>
        <v>0</v>
      </c>
      <c r="O38" s="119"/>
      <c r="P38" s="119">
        <f>IF(O38=0,0,ROUND(+$D38*O38,2))</f>
        <v>0</v>
      </c>
      <c r="Q38" s="75"/>
      <c r="R38" s="75">
        <f>IF(Q38=0,0,ROUND(+$D38*Q38,2))</f>
        <v>0</v>
      </c>
    </row>
    <row r="39" spans="1:22" s="3" customFormat="1" ht="32.1" customHeight="1" x14ac:dyDescent="0.35">
      <c r="A39" s="197"/>
      <c r="B39" s="15" t="s">
        <v>34</v>
      </c>
      <c r="C39" s="14" t="s">
        <v>35</v>
      </c>
      <c r="D39" s="68">
        <f>[1]Kent!$Z$40</f>
        <v>90</v>
      </c>
      <c r="E39" s="147">
        <f>[1]Kent!$AD$40</f>
        <v>40</v>
      </c>
      <c r="F39" s="72">
        <f t="shared" si="20"/>
        <v>3600</v>
      </c>
      <c r="G39" s="121">
        <v>55</v>
      </c>
      <c r="H39" s="137">
        <f>IF(G39=0,0,ROUND(+$D39*G39,2))</f>
        <v>4950</v>
      </c>
      <c r="I39" s="138"/>
      <c r="J39" s="138"/>
      <c r="K39" s="139"/>
      <c r="L39" s="139">
        <f t="shared" ref="L39:L40" si="21">IF(K39=0,0,ROUND(+D39*K39,2))</f>
        <v>0</v>
      </c>
      <c r="M39" s="140"/>
      <c r="N39" s="140"/>
      <c r="O39" s="137"/>
      <c r="P39" s="137">
        <f t="shared" ref="P39:P40" si="22">IF(O39=0,0,ROUND(+$D39*O39,2))</f>
        <v>0</v>
      </c>
      <c r="Q39" s="139"/>
      <c r="R39" s="139">
        <f t="shared" ref="R39:R40" si="23">IF(Q39=0,0,ROUND(+$D39*Q39,2))</f>
        <v>0</v>
      </c>
    </row>
    <row r="40" spans="1:22" s="3" customFormat="1" ht="32.1" customHeight="1" thickBot="1" x14ac:dyDescent="0.4">
      <c r="A40" s="197"/>
      <c r="B40" s="5" t="s">
        <v>36</v>
      </c>
      <c r="C40" s="14" t="s">
        <v>35</v>
      </c>
      <c r="D40" s="68">
        <f>[1]Kent!$Z$43</f>
        <v>172</v>
      </c>
      <c r="E40" s="147">
        <f>[1]Kent!$AD$43</f>
        <v>80</v>
      </c>
      <c r="F40" s="72">
        <f t="shared" si="20"/>
        <v>13760</v>
      </c>
      <c r="G40" s="141">
        <v>99</v>
      </c>
      <c r="H40" s="142">
        <f>IF(G40=0,0,ROUND(+$D40*G40,2))</f>
        <v>17028</v>
      </c>
      <c r="I40" s="143"/>
      <c r="J40" s="143"/>
      <c r="K40" s="145"/>
      <c r="L40" s="145">
        <f t="shared" si="21"/>
        <v>0</v>
      </c>
      <c r="M40" s="146"/>
      <c r="N40" s="146"/>
      <c r="O40" s="142"/>
      <c r="P40" s="142">
        <f t="shared" si="22"/>
        <v>0</v>
      </c>
      <c r="Q40" s="145"/>
      <c r="R40" s="145">
        <f t="shared" si="23"/>
        <v>0</v>
      </c>
    </row>
    <row r="41" spans="1:22" s="3" customFormat="1" ht="32.1" customHeight="1" thickTop="1" x14ac:dyDescent="0.35">
      <c r="A41" s="198"/>
      <c r="B41" s="13"/>
      <c r="C41" s="5"/>
      <c r="D41" s="50"/>
      <c r="E41" s="209" t="s">
        <v>15</v>
      </c>
      <c r="F41" s="210">
        <f>SUM(F37:F40)</f>
        <v>26283.200000000001</v>
      </c>
      <c r="G41" s="121"/>
      <c r="H41" s="114">
        <f>SUM(H37:H40)</f>
        <v>29871.599999999999</v>
      </c>
      <c r="I41" s="33"/>
      <c r="J41" s="131">
        <f>SUM(J37:J38)</f>
        <v>0</v>
      </c>
      <c r="K41" s="77"/>
      <c r="L41" s="81">
        <f>SUM(L37:L40)</f>
        <v>0</v>
      </c>
      <c r="M41" s="33"/>
      <c r="N41" s="131">
        <f>SUM(N37:N38)</f>
        <v>0</v>
      </c>
      <c r="O41" s="110"/>
      <c r="P41" s="114">
        <f>SUM(P37:P40)</f>
        <v>0</v>
      </c>
      <c r="Q41" s="77"/>
      <c r="R41" s="81">
        <f>SUM(R37:R40)</f>
        <v>0</v>
      </c>
    </row>
    <row r="42" spans="1:22" s="3" customFormat="1" ht="32.1" customHeight="1" x14ac:dyDescent="0.35">
      <c r="A42" s="201"/>
      <c r="B42" s="5"/>
      <c r="C42" s="5"/>
      <c r="D42" s="291" t="s">
        <v>16</v>
      </c>
      <c r="E42" s="291"/>
      <c r="F42" s="291"/>
      <c r="G42" s="120"/>
      <c r="H42" s="115">
        <f>IF(H41&gt;0,(H41-F41)/F41,"")</f>
        <v>0.13652827661776334</v>
      </c>
      <c r="I42" s="23"/>
      <c r="J42" s="30">
        <f>IF(J41&gt;0,(J41-F41)/F41,0)</f>
        <v>0</v>
      </c>
      <c r="K42" s="76"/>
      <c r="L42" s="115" t="str">
        <f>IF(L41&gt;0,(L41-F41)/F41,"")</f>
        <v/>
      </c>
      <c r="M42" s="23"/>
      <c r="N42" s="30">
        <f>IF(N41&gt;0,(N41-F41)/F41,0)</f>
        <v>0</v>
      </c>
      <c r="O42" s="109"/>
      <c r="P42" s="115" t="str">
        <f>IF(P41&gt;0,(P41-F41)/F41,"")</f>
        <v/>
      </c>
      <c r="Q42" s="76"/>
      <c r="R42" s="115" t="str">
        <f>IF(R41&gt;0,(R41-F41)/F41,"")</f>
        <v/>
      </c>
    </row>
    <row r="43" spans="1:22" s="3" customFormat="1" ht="32.1" customHeight="1" x14ac:dyDescent="0.2">
      <c r="A43" s="199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92"/>
    </row>
    <row r="44" spans="1:22" s="3" customFormat="1" ht="32.1" customHeight="1" x14ac:dyDescent="0.35">
      <c r="A44" s="203">
        <v>6</v>
      </c>
      <c r="B44" s="13" t="s">
        <v>23</v>
      </c>
      <c r="C44" s="5"/>
      <c r="D44" s="44"/>
      <c r="E44" s="23"/>
      <c r="F44" s="23">
        <f t="shared" ref="F44:F46" si="24">IF(D44=0,0,ROUND(+D44*E44,2))</f>
        <v>0</v>
      </c>
      <c r="G44" s="23"/>
      <c r="H44" s="23">
        <f t="shared" ref="H44" si="25">IF(G44=0,0,ROUND(+$D44*G44,2))</f>
        <v>0</v>
      </c>
      <c r="I44" s="23"/>
      <c r="J44" s="23">
        <f t="shared" ref="J44:J46" si="26">IF(I44=0,0,ROUND(+$D44*I44,2))</f>
        <v>0</v>
      </c>
      <c r="K44" s="23"/>
      <c r="L44" s="23">
        <f t="shared" ref="L44" si="27">IF(K44=0,0,ROUND(+$D44*K44,2))</f>
        <v>0</v>
      </c>
      <c r="M44" s="23"/>
      <c r="N44" s="23"/>
      <c r="O44" s="23"/>
      <c r="P44" s="23"/>
      <c r="Q44" s="23"/>
      <c r="R44" s="39"/>
    </row>
    <row r="45" spans="1:22" s="3" customFormat="1" ht="32.1" customHeight="1" x14ac:dyDescent="0.35">
      <c r="A45" s="201"/>
      <c r="B45" s="15" t="s">
        <v>32</v>
      </c>
      <c r="C45" s="14" t="s">
        <v>33</v>
      </c>
      <c r="D45" s="68">
        <f>[1]Lancaster!$Z$37</f>
        <v>26356</v>
      </c>
      <c r="E45" s="147">
        <f>[1]Lancaster!$AD$37</f>
        <v>2.5</v>
      </c>
      <c r="F45" s="72">
        <f t="shared" si="24"/>
        <v>65890</v>
      </c>
      <c r="G45" s="118">
        <v>2.4</v>
      </c>
      <c r="H45" s="119">
        <f>IF(G45=0,0,ROUND(+$D45*G45,2))</f>
        <v>63254.400000000001</v>
      </c>
      <c r="I45" s="31"/>
      <c r="J45" s="31">
        <f t="shared" si="26"/>
        <v>0</v>
      </c>
      <c r="K45" s="80"/>
      <c r="L45" s="75">
        <f>IF(K45=0,0,ROUND(+$D45*K45,2))</f>
        <v>0</v>
      </c>
      <c r="M45" s="31"/>
      <c r="N45" s="28">
        <f>IF(M45=0,0,ROUND(+$D45*M45,2))</f>
        <v>0</v>
      </c>
      <c r="O45" s="118"/>
      <c r="P45" s="119">
        <f>IF(O45=0,0,ROUND(+$D45*O45,2))</f>
        <v>0</v>
      </c>
      <c r="Q45" s="80"/>
      <c r="R45" s="75">
        <f>IF(Q45=0,0,ROUND(+$D45*Q45,2))</f>
        <v>0</v>
      </c>
    </row>
    <row r="46" spans="1:22" s="3" customFormat="1" ht="32.1" customHeight="1" thickBot="1" x14ac:dyDescent="0.4">
      <c r="A46" s="201"/>
      <c r="B46" s="15" t="s">
        <v>34</v>
      </c>
      <c r="C46" s="14" t="s">
        <v>35</v>
      </c>
      <c r="D46" s="68">
        <f>[1]Lancaster!$Z$40</f>
        <v>691</v>
      </c>
      <c r="E46" s="147">
        <f>[1]Lancaster!$AD$40</f>
        <v>35</v>
      </c>
      <c r="F46" s="72">
        <f t="shared" si="24"/>
        <v>24185</v>
      </c>
      <c r="G46" s="141">
        <v>56</v>
      </c>
      <c r="H46" s="142">
        <f>IF(G46=0,0,ROUND(+$D46*G46,2))</f>
        <v>38696</v>
      </c>
      <c r="I46" s="143"/>
      <c r="J46" s="143">
        <f t="shared" si="26"/>
        <v>0</v>
      </c>
      <c r="K46" s="144"/>
      <c r="L46" s="145">
        <f>IF(K46=0,0,ROUND(+$D46*K46,2))</f>
        <v>0</v>
      </c>
      <c r="M46" s="143"/>
      <c r="N46" s="146">
        <f>IF(M46=0,0,ROUND(+$D46*M46,2))</f>
        <v>0</v>
      </c>
      <c r="O46" s="141"/>
      <c r="P46" s="142">
        <f>IF(O46=0,0,ROUND(+$D46*O46,2))</f>
        <v>0</v>
      </c>
      <c r="Q46" s="144"/>
      <c r="R46" s="145">
        <f>IF(Q46=0,0,ROUND(+$D46*Q46,2))</f>
        <v>0</v>
      </c>
    </row>
    <row r="47" spans="1:22" s="3" customFormat="1" ht="32.1" customHeight="1" thickTop="1" x14ac:dyDescent="0.35">
      <c r="A47" s="201"/>
      <c r="B47" s="13"/>
      <c r="C47" s="5"/>
      <c r="D47" s="44"/>
      <c r="E47" s="209" t="s">
        <v>15</v>
      </c>
      <c r="F47" s="210">
        <f>SUM(F45:F46)</f>
        <v>90075</v>
      </c>
      <c r="G47" s="120"/>
      <c r="H47" s="114">
        <f>SUM(H45:H46)</f>
        <v>101950.39999999999</v>
      </c>
      <c r="I47" s="33"/>
      <c r="J47" s="33">
        <f>SUM(J44:J46)</f>
        <v>0</v>
      </c>
      <c r="K47" s="77"/>
      <c r="L47" s="84">
        <f>SUM(L44:L46)</f>
        <v>0</v>
      </c>
      <c r="M47" s="33"/>
      <c r="N47" s="33">
        <f>SUM(N44:N46)</f>
        <v>0</v>
      </c>
      <c r="O47" s="110"/>
      <c r="P47" s="116">
        <f>SUM(P44:P46)</f>
        <v>0</v>
      </c>
      <c r="Q47" s="77"/>
      <c r="R47" s="84">
        <f>SUM(R44:R46)</f>
        <v>0</v>
      </c>
    </row>
    <row r="48" spans="1:22" s="3" customFormat="1" ht="32.1" customHeight="1" x14ac:dyDescent="0.4">
      <c r="A48" s="201"/>
      <c r="B48" s="5"/>
      <c r="C48" s="5"/>
      <c r="D48" s="291" t="s">
        <v>16</v>
      </c>
      <c r="E48" s="291"/>
      <c r="F48" s="291"/>
      <c r="G48" s="120"/>
      <c r="H48" s="115">
        <f>IF(H47&gt;0,(H47-$F$47)/$F$47,"")</f>
        <v>0.13183902303635853</v>
      </c>
      <c r="I48" s="23"/>
      <c r="J48" s="30">
        <f>IF(J47&gt;0,(J47-F47)/F47,0)</f>
        <v>0</v>
      </c>
      <c r="K48" s="76"/>
      <c r="L48" s="115" t="str">
        <f>IF(L47&gt;0,(L47-$F$47)/$F$47,"")</f>
        <v/>
      </c>
      <c r="M48" s="23"/>
      <c r="N48" s="30">
        <f>IF(N47&gt;0,(N47-F47)/F47,0)</f>
        <v>0</v>
      </c>
      <c r="O48" s="109"/>
      <c r="P48" s="115" t="str">
        <f>IF(P47&gt;0,(P47-$F$47)/$F$47,"")</f>
        <v/>
      </c>
      <c r="Q48" s="76"/>
      <c r="R48" s="115" t="str">
        <f>IF(R47&gt;0,(R47-$F$47)/$F$47,"")</f>
        <v/>
      </c>
      <c r="T48" s="48"/>
      <c r="U48" s="48"/>
      <c r="V48" s="48"/>
    </row>
    <row r="49" spans="1:22" s="3" customFormat="1" ht="32.1" customHeight="1" x14ac:dyDescent="0.4">
      <c r="A49" s="199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92"/>
      <c r="T49" s="48"/>
      <c r="U49" s="48"/>
      <c r="V49" s="48"/>
    </row>
    <row r="50" spans="1:22" s="3" customFormat="1" ht="32.1" customHeight="1" x14ac:dyDescent="0.35">
      <c r="A50" s="213" t="s">
        <v>17</v>
      </c>
      <c r="B50" s="60"/>
      <c r="C50" s="60"/>
      <c r="D50" s="185"/>
      <c r="E50" s="185"/>
      <c r="F50" s="185"/>
      <c r="G50" s="272" t="s">
        <v>0</v>
      </c>
      <c r="H50" s="273"/>
      <c r="I50" s="101" t="s">
        <v>0</v>
      </c>
      <c r="J50" s="102"/>
      <c r="K50" s="274" t="s">
        <v>0</v>
      </c>
      <c r="L50" s="275"/>
      <c r="M50" s="101" t="s">
        <v>0</v>
      </c>
      <c r="N50" s="101" t="s">
        <v>0</v>
      </c>
      <c r="O50" s="272" t="s">
        <v>0</v>
      </c>
      <c r="P50" s="287"/>
      <c r="Q50" s="274" t="s">
        <v>0</v>
      </c>
      <c r="R50" s="288"/>
    </row>
    <row r="51" spans="1:22" s="3" customFormat="1" ht="32.1" customHeight="1" x14ac:dyDescent="0.35">
      <c r="A51" s="11"/>
      <c r="B51" s="5"/>
      <c r="C51" s="5"/>
      <c r="D51" s="282" t="str">
        <f>D2</f>
        <v>LET DATE: APRIL 7, 2015</v>
      </c>
      <c r="E51" s="282"/>
      <c r="F51" s="23"/>
      <c r="G51" s="264" t="str">
        <f>G2</f>
        <v>Civil Constructors, Inc.</v>
      </c>
      <c r="H51" s="289"/>
      <c r="I51" s="23">
        <f>I2</f>
        <v>0</v>
      </c>
      <c r="J51" s="23"/>
      <c r="K51" s="270">
        <f>K2</f>
        <v>0</v>
      </c>
      <c r="L51" s="269"/>
      <c r="M51" s="23">
        <f>M2</f>
        <v>0</v>
      </c>
      <c r="N51" s="23"/>
      <c r="O51" s="265">
        <f>O2</f>
        <v>0</v>
      </c>
      <c r="P51" s="289"/>
      <c r="Q51" s="268">
        <f>Q2</f>
        <v>0</v>
      </c>
      <c r="R51" s="269"/>
    </row>
    <row r="52" spans="1:22" s="3" customFormat="1" ht="32.1" customHeight="1" x14ac:dyDescent="0.35">
      <c r="A52" s="11"/>
      <c r="B52" s="26" t="s">
        <v>3</v>
      </c>
      <c r="C52" s="5"/>
      <c r="D52" s="22" t="s">
        <v>1</v>
      </c>
      <c r="E52" s="23" t="s">
        <v>2</v>
      </c>
      <c r="F52" s="23"/>
      <c r="G52" s="260" t="str">
        <f>G3</f>
        <v>P.O. Box 750</v>
      </c>
      <c r="H52" s="271"/>
      <c r="I52" s="23">
        <f>I4</f>
        <v>0</v>
      </c>
      <c r="J52" s="23"/>
      <c r="K52" s="278">
        <f>K3</f>
        <v>0</v>
      </c>
      <c r="L52" s="253"/>
      <c r="M52" s="23">
        <f>M4</f>
        <v>0</v>
      </c>
      <c r="N52" s="23"/>
      <c r="O52" s="261">
        <f>O3</f>
        <v>0</v>
      </c>
      <c r="P52" s="271"/>
      <c r="Q52" s="252">
        <f>Q3</f>
        <v>0</v>
      </c>
      <c r="R52" s="253"/>
    </row>
    <row r="53" spans="1:22" s="3" customFormat="1" ht="32.1" customHeight="1" x14ac:dyDescent="0.35">
      <c r="A53" s="11"/>
      <c r="B53" s="26" t="s">
        <v>4</v>
      </c>
      <c r="C53" s="5"/>
      <c r="D53" s="22" t="s">
        <v>31</v>
      </c>
      <c r="E53" s="280" t="str">
        <f>E4</f>
        <v>15-XX000-01-GM</v>
      </c>
      <c r="F53" s="281"/>
      <c r="G53" s="260" t="str">
        <f>G4</f>
        <v>Freeport, IL 61032</v>
      </c>
      <c r="H53" s="271"/>
      <c r="I53" s="22"/>
      <c r="J53" s="22"/>
      <c r="K53" s="278">
        <f>K4</f>
        <v>0</v>
      </c>
      <c r="L53" s="253"/>
      <c r="M53" s="23"/>
      <c r="N53" s="23"/>
      <c r="O53" s="261">
        <f>O4</f>
        <v>0</v>
      </c>
      <c r="P53" s="271"/>
      <c r="Q53" s="252">
        <f>Q4</f>
        <v>0</v>
      </c>
      <c r="R53" s="253"/>
    </row>
    <row r="54" spans="1:22" s="3" customFormat="1" ht="32.1" customHeight="1" x14ac:dyDescent="0.35">
      <c r="A54" s="11"/>
      <c r="B54" s="26" t="s">
        <v>6</v>
      </c>
      <c r="C54" s="5"/>
      <c r="D54" s="23"/>
      <c r="E54" s="23"/>
      <c r="F54" s="29" t="s">
        <v>5</v>
      </c>
      <c r="G54" s="254" t="str">
        <f>G5</f>
        <v>Bond</v>
      </c>
      <c r="H54" s="255"/>
      <c r="I54" s="24"/>
      <c r="J54" s="25"/>
      <c r="K54" s="256">
        <f>K5</f>
        <v>0</v>
      </c>
      <c r="L54" s="257"/>
      <c r="M54" s="36"/>
      <c r="N54" s="37"/>
      <c r="O54" s="254">
        <f>O5</f>
        <v>0</v>
      </c>
      <c r="P54" s="255"/>
      <c r="Q54" s="256">
        <f>Q5</f>
        <v>0</v>
      </c>
      <c r="R54" s="257"/>
    </row>
    <row r="55" spans="1:22" s="3" customFormat="1" ht="32.1" customHeight="1" x14ac:dyDescent="0.35">
      <c r="A55" s="11"/>
      <c r="B55" s="5"/>
      <c r="C55" s="5"/>
      <c r="D55" s="23"/>
      <c r="E55" s="35" t="s">
        <v>7</v>
      </c>
      <c r="F55" s="37"/>
      <c r="G55" s="109"/>
      <c r="H55" s="120"/>
      <c r="I55" s="23"/>
      <c r="J55" s="23"/>
      <c r="K55" s="74"/>
      <c r="L55" s="74"/>
      <c r="M55" s="23"/>
      <c r="N55" s="23"/>
      <c r="O55" s="110"/>
      <c r="P55" s="109"/>
      <c r="Q55" s="77"/>
      <c r="R55" s="73"/>
    </row>
    <row r="56" spans="1:22" s="3" customFormat="1" ht="32.1" customHeight="1" x14ac:dyDescent="0.35">
      <c r="A56" s="217" t="s">
        <v>8</v>
      </c>
      <c r="B56" s="65" t="s">
        <v>8</v>
      </c>
      <c r="C56" s="65" t="s">
        <v>9</v>
      </c>
      <c r="D56" s="61" t="s">
        <v>10</v>
      </c>
      <c r="E56" s="40" t="s">
        <v>9</v>
      </c>
      <c r="F56" s="62" t="s">
        <v>11</v>
      </c>
      <c r="G56" s="111" t="s">
        <v>9</v>
      </c>
      <c r="H56" s="123"/>
      <c r="I56" s="26" t="s">
        <v>9</v>
      </c>
      <c r="J56" s="26" t="s">
        <v>12</v>
      </c>
      <c r="K56" s="86" t="s">
        <v>9</v>
      </c>
      <c r="L56" s="86"/>
      <c r="M56" s="26" t="s">
        <v>9</v>
      </c>
      <c r="N56" s="26" t="s">
        <v>12</v>
      </c>
      <c r="O56" s="112" t="s">
        <v>9</v>
      </c>
      <c r="P56" s="111"/>
      <c r="Q56" s="79" t="s">
        <v>9</v>
      </c>
      <c r="R56" s="87"/>
    </row>
    <row r="57" spans="1:22" s="3" customFormat="1" ht="32.1" customHeight="1" x14ac:dyDescent="0.35">
      <c r="A57" s="218" t="s">
        <v>13</v>
      </c>
      <c r="B57" s="56"/>
      <c r="C57" s="56"/>
      <c r="D57" s="41"/>
      <c r="E57" s="103" t="s">
        <v>14</v>
      </c>
      <c r="F57" s="33"/>
      <c r="G57" s="113" t="s">
        <v>14</v>
      </c>
      <c r="H57" s="108" t="s">
        <v>12</v>
      </c>
      <c r="I57" s="104" t="s">
        <v>14</v>
      </c>
      <c r="J57" s="27"/>
      <c r="K57" s="105" t="s">
        <v>14</v>
      </c>
      <c r="L57" s="105" t="s">
        <v>12</v>
      </c>
      <c r="M57" s="104" t="s">
        <v>14</v>
      </c>
      <c r="N57" s="27"/>
      <c r="O57" s="124" t="s">
        <v>14</v>
      </c>
      <c r="P57" s="113" t="s">
        <v>12</v>
      </c>
      <c r="Q57" s="88" t="s">
        <v>14</v>
      </c>
      <c r="R57" s="107" t="s">
        <v>12</v>
      </c>
    </row>
    <row r="58" spans="1:22" s="3" customFormat="1" ht="32.1" customHeight="1" x14ac:dyDescent="0.35">
      <c r="A58" s="219">
        <v>7</v>
      </c>
      <c r="B58" s="13" t="s">
        <v>24</v>
      </c>
      <c r="C58" s="5"/>
      <c r="D58" s="45"/>
      <c r="E58" s="23"/>
      <c r="F58" s="23">
        <f>IF(D58=0,0,ROUND(+D58*E58,2))</f>
        <v>0</v>
      </c>
      <c r="G58" s="23"/>
      <c r="H58" s="23">
        <f>IF(G58=0,0,ROUND(+$D58*G58,2))</f>
        <v>0</v>
      </c>
      <c r="I58" s="23"/>
      <c r="J58" s="23">
        <f>IF(I58=0,0,ROUND(+$D58*I58,2))</f>
        <v>0</v>
      </c>
      <c r="K58" s="23"/>
      <c r="L58" s="23">
        <f>IF(K58=0,0,ROUND(+$D58*K58,2))</f>
        <v>0</v>
      </c>
      <c r="M58" s="23"/>
      <c r="N58" s="23"/>
      <c r="O58" s="23"/>
      <c r="P58" s="23"/>
      <c r="Q58" s="23"/>
      <c r="R58" s="39"/>
    </row>
    <row r="59" spans="1:22" s="3" customFormat="1" ht="32.1" customHeight="1" x14ac:dyDescent="0.35">
      <c r="A59" s="203"/>
      <c r="B59" s="5" t="s">
        <v>37</v>
      </c>
      <c r="C59" s="14" t="s">
        <v>43</v>
      </c>
      <c r="D59" s="71">
        <f>[1]Loran!$Z$37</f>
        <v>3272</v>
      </c>
      <c r="E59" s="147">
        <f>[1]Loran!$AD$37</f>
        <v>1</v>
      </c>
      <c r="F59" s="209">
        <f t="shared" ref="F59:F61" si="28">IF(D59=0,0,ROUND(+D59*E59,2))</f>
        <v>3272</v>
      </c>
      <c r="G59" s="118">
        <v>1.4</v>
      </c>
      <c r="H59" s="118">
        <f t="shared" ref="H59:H61" si="29">IF(G59=0,0,ROUND(+$D59*G59,2))</f>
        <v>4580.8</v>
      </c>
      <c r="I59" s="31"/>
      <c r="J59" s="31"/>
      <c r="K59" s="80"/>
      <c r="L59" s="80">
        <f t="shared" ref="L59:L61" si="30">IF(K59=0,0,ROUND(+$D59*K59,2))</f>
        <v>0</v>
      </c>
      <c r="M59" s="31"/>
      <c r="N59" s="31"/>
      <c r="O59" s="118"/>
      <c r="P59" s="118">
        <f t="shared" ref="P59:P61" si="31">IF(O59=0,0,ROUND(+$D59*O59,2))</f>
        <v>0</v>
      </c>
      <c r="Q59" s="80"/>
      <c r="R59" s="80">
        <f t="shared" ref="R59:R61" si="32">IF(Q59=0,0,ROUND(+$D59*Q59,2))</f>
        <v>0</v>
      </c>
    </row>
    <row r="60" spans="1:22" s="3" customFormat="1" ht="32.1" customHeight="1" x14ac:dyDescent="0.35">
      <c r="A60" s="203"/>
      <c r="B60" s="5" t="s">
        <v>38</v>
      </c>
      <c r="C60" s="14" t="s">
        <v>33</v>
      </c>
      <c r="D60" s="71">
        <f>[1]Loran!$Z$40</f>
        <v>1309</v>
      </c>
      <c r="E60" s="147">
        <f>[1]Loran!$AD$40</f>
        <v>2.25</v>
      </c>
      <c r="F60" s="209">
        <f t="shared" si="28"/>
        <v>2945.25</v>
      </c>
      <c r="G60" s="110">
        <v>2.2999999999999998</v>
      </c>
      <c r="H60" s="110">
        <f t="shared" si="29"/>
        <v>3010.7</v>
      </c>
      <c r="I60" s="138"/>
      <c r="J60" s="138"/>
      <c r="K60" s="77"/>
      <c r="L60" s="77">
        <f t="shared" si="30"/>
        <v>0</v>
      </c>
      <c r="M60" s="138"/>
      <c r="N60" s="138"/>
      <c r="O60" s="110"/>
      <c r="P60" s="110">
        <f t="shared" si="31"/>
        <v>0</v>
      </c>
      <c r="Q60" s="77"/>
      <c r="R60" s="77">
        <f t="shared" si="32"/>
        <v>0</v>
      </c>
    </row>
    <row r="61" spans="1:22" s="3" customFormat="1" ht="32.1" customHeight="1" x14ac:dyDescent="0.35">
      <c r="A61" s="203"/>
      <c r="B61" s="5" t="s">
        <v>32</v>
      </c>
      <c r="C61" s="14" t="s">
        <v>33</v>
      </c>
      <c r="D61" s="71">
        <f>[1]Loran!$Z$43</f>
        <v>2454</v>
      </c>
      <c r="E61" s="147">
        <f>[1]Loran!$AD$43</f>
        <v>2.5</v>
      </c>
      <c r="F61" s="209">
        <f t="shared" si="28"/>
        <v>6135</v>
      </c>
      <c r="G61" s="110">
        <v>2.1</v>
      </c>
      <c r="H61" s="110">
        <f t="shared" si="29"/>
        <v>5153.3999999999996</v>
      </c>
      <c r="I61" s="138"/>
      <c r="J61" s="138"/>
      <c r="K61" s="77"/>
      <c r="L61" s="77">
        <f t="shared" si="30"/>
        <v>0</v>
      </c>
      <c r="M61" s="138"/>
      <c r="N61" s="138"/>
      <c r="O61" s="110"/>
      <c r="P61" s="110">
        <f t="shared" si="31"/>
        <v>0</v>
      </c>
      <c r="Q61" s="77"/>
      <c r="R61" s="77">
        <f t="shared" si="32"/>
        <v>0</v>
      </c>
    </row>
    <row r="62" spans="1:22" s="3" customFormat="1" ht="32.1" customHeight="1" x14ac:dyDescent="0.35">
      <c r="A62" s="202"/>
      <c r="B62" s="5" t="s">
        <v>34</v>
      </c>
      <c r="C62" s="14" t="s">
        <v>35</v>
      </c>
      <c r="D62" s="71">
        <f>[1]Loran!$Z$46</f>
        <v>34</v>
      </c>
      <c r="E62" s="147">
        <f>[1]Loran!$AD$46</f>
        <v>35</v>
      </c>
      <c r="F62" s="209">
        <f>IF(D62=0,0,ROUND(+D62*E62,2))</f>
        <v>1190</v>
      </c>
      <c r="G62" s="110">
        <v>61</v>
      </c>
      <c r="H62" s="110">
        <f>IF(G62=0,0,ROUND(+$D62*G62,2))</f>
        <v>2074</v>
      </c>
      <c r="I62" s="138"/>
      <c r="J62" s="138">
        <f>IF(I62=0,0,ROUND(+$D62*I62,2))</f>
        <v>0</v>
      </c>
      <c r="K62" s="139"/>
      <c r="L62" s="77">
        <f>IF(K62=0,0,ROUND(+$D62*K62,2))</f>
        <v>0</v>
      </c>
      <c r="M62" s="140"/>
      <c r="N62" s="138">
        <f>IF(M62=0,0,ROUND(+$D62*M62,2))</f>
        <v>0</v>
      </c>
      <c r="O62" s="137"/>
      <c r="P62" s="110">
        <f>IF(O62=0,0,ROUND(+$D62*O62,2))</f>
        <v>0</v>
      </c>
      <c r="Q62" s="139"/>
      <c r="R62" s="77">
        <f>IF(Q62=0,0,ROUND(+$D62*Q62,2))</f>
        <v>0</v>
      </c>
    </row>
    <row r="63" spans="1:22" s="3" customFormat="1" ht="32.1" customHeight="1" thickBot="1" x14ac:dyDescent="0.4">
      <c r="A63" s="202"/>
      <c r="B63" s="5" t="s">
        <v>39</v>
      </c>
      <c r="C63" s="14" t="s">
        <v>35</v>
      </c>
      <c r="D63" s="71">
        <f>[1]Loran!$Z$49</f>
        <v>41</v>
      </c>
      <c r="E63" s="147">
        <f>[1]Loran!$AD$49</f>
        <v>35</v>
      </c>
      <c r="F63" s="209">
        <f>IF(D63=0,0,ROUND(+D63*E63,2))</f>
        <v>1435</v>
      </c>
      <c r="G63" s="141">
        <v>55</v>
      </c>
      <c r="H63" s="141">
        <f>IF(G63=0,0,ROUND(+$D63*G63,2))</f>
        <v>2255</v>
      </c>
      <c r="I63" s="143"/>
      <c r="J63" s="143">
        <f>IF(I63=0,0,ROUND(+$D63*I63,2))</f>
        <v>0</v>
      </c>
      <c r="K63" s="145"/>
      <c r="L63" s="144">
        <f>IF(K63=0,0,ROUND(+$D63*K63,2))</f>
        <v>0</v>
      </c>
      <c r="M63" s="146"/>
      <c r="N63" s="143">
        <f>IF(M63=0,0,ROUND(+$D63*M63,2))</f>
        <v>0</v>
      </c>
      <c r="O63" s="142"/>
      <c r="P63" s="141">
        <f>IF(O63=0,0,ROUND(+$D63*O63,2))</f>
        <v>0</v>
      </c>
      <c r="Q63" s="145"/>
      <c r="R63" s="144">
        <f>IF(Q63=0,0,ROUND(+$D63*Q63,2))</f>
        <v>0</v>
      </c>
    </row>
    <row r="64" spans="1:22" s="3" customFormat="1" ht="32.1" customHeight="1" thickTop="1" x14ac:dyDescent="0.35">
      <c r="A64" s="201"/>
      <c r="B64" s="13"/>
      <c r="C64" s="5"/>
      <c r="D64" s="44"/>
      <c r="E64" s="209" t="s">
        <v>15</v>
      </c>
      <c r="F64" s="211">
        <f>SUM(F58:F63)</f>
        <v>14977.25</v>
      </c>
      <c r="G64" s="110"/>
      <c r="H64" s="116">
        <f>SUM(H58:H63)</f>
        <v>17073.900000000001</v>
      </c>
      <c r="I64" s="33"/>
      <c r="J64" s="33">
        <f>SUM(J62:J63)</f>
        <v>0</v>
      </c>
      <c r="K64" s="77"/>
      <c r="L64" s="84">
        <f>SUM(L58:L63)</f>
        <v>0</v>
      </c>
      <c r="M64" s="33"/>
      <c r="N64" s="33">
        <f>SUM(N58:N63)</f>
        <v>0</v>
      </c>
      <c r="O64" s="110"/>
      <c r="P64" s="116">
        <f>SUM(P58:P63)</f>
        <v>0</v>
      </c>
      <c r="Q64" s="77"/>
      <c r="R64" s="84">
        <f>SUM(R58:R63)</f>
        <v>0</v>
      </c>
    </row>
    <row r="65" spans="1:18" s="3" customFormat="1" ht="32.1" customHeight="1" x14ac:dyDescent="0.35">
      <c r="A65" s="201"/>
      <c r="B65" s="5"/>
      <c r="C65" s="5"/>
      <c r="D65" s="291" t="s">
        <v>16</v>
      </c>
      <c r="E65" s="291"/>
      <c r="F65" s="291"/>
      <c r="G65" s="120"/>
      <c r="H65" s="115">
        <f>IF(H64&gt;0,(H64-$F$64)/$F$64,"")</f>
        <v>0.13998898329132528</v>
      </c>
      <c r="I65" s="23"/>
      <c r="J65" s="30">
        <f>IF(J64&gt;0,(J64-F64)/F64,0)</f>
        <v>0</v>
      </c>
      <c r="K65" s="76"/>
      <c r="L65" s="115" t="str">
        <f>IF(L64&gt;0,(L64-$F$64)/$F$64,"")</f>
        <v/>
      </c>
      <c r="M65" s="23"/>
      <c r="N65" s="30">
        <f>IF(N64&gt;0,(N64-F64)/F64,0)</f>
        <v>0</v>
      </c>
      <c r="O65" s="109"/>
      <c r="P65" s="115" t="str">
        <f>IF(P64&gt;0,(P64-$F$64)/$F$64,"")</f>
        <v/>
      </c>
      <c r="Q65" s="76"/>
      <c r="R65" s="115" t="str">
        <f>IF(R64&gt;0,(R64-$F$64)/$F$64,"")</f>
        <v/>
      </c>
    </row>
    <row r="66" spans="1:18" s="3" customFormat="1" ht="32.1" customHeight="1" x14ac:dyDescent="0.2">
      <c r="A66" s="199"/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92"/>
    </row>
    <row r="67" spans="1:18" s="3" customFormat="1" ht="32.1" customHeight="1" x14ac:dyDescent="0.35">
      <c r="A67" s="203">
        <v>8</v>
      </c>
      <c r="B67" s="13" t="s">
        <v>25</v>
      </c>
      <c r="C67" s="5"/>
      <c r="D67" s="44"/>
      <c r="E67" s="23"/>
      <c r="F67" s="23">
        <f>IF(D67=0,0,ROUND(+D67*E67,2))</f>
        <v>0</v>
      </c>
      <c r="G67" s="23"/>
      <c r="H67" s="23">
        <f>IF(G67=0,0,ROUND(+$D67*G67,2))</f>
        <v>0</v>
      </c>
      <c r="I67" s="23"/>
      <c r="J67" s="23">
        <f>IF(I67=0,0,ROUND(+$D67*I67,2))</f>
        <v>0</v>
      </c>
      <c r="K67" s="23"/>
      <c r="L67" s="23">
        <f>IF(K67=0,0,ROUND(+$D67*K67,2))</f>
        <v>0</v>
      </c>
      <c r="M67" s="23"/>
      <c r="N67" s="23"/>
      <c r="O67" s="23"/>
      <c r="P67" s="23"/>
      <c r="Q67" s="23"/>
      <c r="R67" s="39"/>
    </row>
    <row r="68" spans="1:18" s="3" customFormat="1" ht="32.1" customHeight="1" x14ac:dyDescent="0.35">
      <c r="A68" s="201"/>
      <c r="B68" s="15" t="s">
        <v>32</v>
      </c>
      <c r="C68" s="14" t="s">
        <v>33</v>
      </c>
      <c r="D68" s="68">
        <f>[1]Oneco!$Z$37</f>
        <v>22226</v>
      </c>
      <c r="E68" s="147">
        <f>[1]Oneco!$AD$37</f>
        <v>2.5</v>
      </c>
      <c r="F68" s="209">
        <f>IF(D68=0,0,ROUND(+D68*E68,2))</f>
        <v>55565</v>
      </c>
      <c r="G68" s="118">
        <v>2.2000000000000002</v>
      </c>
      <c r="H68" s="118">
        <f>IF(G68=0,0,ROUND(+$D68*G68,2))</f>
        <v>48897.2</v>
      </c>
      <c r="I68" s="31"/>
      <c r="J68" s="152">
        <f>IF(I68=0,0,ROUND(+$D68*I68,2))</f>
        <v>0</v>
      </c>
      <c r="K68" s="75"/>
      <c r="L68" s="80">
        <f>IF(K68=0,0,ROUND(+$D68*K68,2))</f>
        <v>0</v>
      </c>
      <c r="M68" s="28"/>
      <c r="N68" s="31">
        <f>IF(M68=0,0,ROUND(+$D68*M68,2))</f>
        <v>0</v>
      </c>
      <c r="O68" s="119"/>
      <c r="P68" s="118">
        <f>IF(O68=0,0,ROUND(+$D68*O68,2))</f>
        <v>0</v>
      </c>
      <c r="Q68" s="75"/>
      <c r="R68" s="80">
        <f>IF(Q68=0,0,ROUND(+$D68*Q68,2))</f>
        <v>0</v>
      </c>
    </row>
    <row r="69" spans="1:18" s="3" customFormat="1" ht="32.1" customHeight="1" x14ac:dyDescent="0.35">
      <c r="A69" s="201"/>
      <c r="B69" s="15" t="s">
        <v>34</v>
      </c>
      <c r="C69" s="14" t="s">
        <v>35</v>
      </c>
      <c r="D69" s="68">
        <f>[1]Oneco!$Z$40</f>
        <v>535</v>
      </c>
      <c r="E69" s="147">
        <f>[1]Oneco!$AD$40</f>
        <v>35</v>
      </c>
      <c r="F69" s="220">
        <f>IF(D69=0,0,ROUND(+D69*E69,2))</f>
        <v>18725</v>
      </c>
      <c r="G69" s="110">
        <v>37</v>
      </c>
      <c r="H69" s="110">
        <f t="shared" ref="H69:H70" si="33">IF(G69=0,0,ROUND(+$D69*G69,2))</f>
        <v>19795</v>
      </c>
      <c r="I69" s="138"/>
      <c r="J69" s="225"/>
      <c r="K69" s="139"/>
      <c r="L69" s="77">
        <f t="shared" ref="L69:L70" si="34">IF(K69=0,0,ROUND(+$D69*K69,2))</f>
        <v>0</v>
      </c>
      <c r="M69" s="140"/>
      <c r="N69" s="138"/>
      <c r="O69" s="137"/>
      <c r="P69" s="110">
        <f t="shared" ref="P69:P70" si="35">IF(O69=0,0,ROUND(+$D69*O69,2))</f>
        <v>0</v>
      </c>
      <c r="Q69" s="139"/>
      <c r="R69" s="77">
        <f t="shared" ref="R69:R70" si="36">IF(Q69=0,0,ROUND(+$D69*Q69,2))</f>
        <v>0</v>
      </c>
    </row>
    <row r="70" spans="1:18" s="3" customFormat="1" ht="32.1" customHeight="1" thickBot="1" x14ac:dyDescent="0.4">
      <c r="A70" s="202"/>
      <c r="B70" s="5" t="s">
        <v>39</v>
      </c>
      <c r="C70" s="14" t="s">
        <v>35</v>
      </c>
      <c r="D70" s="68">
        <f>[1]Oneco!$Z$43</f>
        <v>66</v>
      </c>
      <c r="E70" s="147">
        <f>[1]Oneco!$AD$43</f>
        <v>35</v>
      </c>
      <c r="F70" s="209">
        <f>IF(D70=0,0,ROUND(+D70*E70,2))</f>
        <v>2310</v>
      </c>
      <c r="G70" s="141">
        <v>37</v>
      </c>
      <c r="H70" s="141">
        <f t="shared" si="33"/>
        <v>2442</v>
      </c>
      <c r="I70" s="143"/>
      <c r="J70" s="143">
        <f>IF(I70=0,0,ROUND(+$D70*I70,2))</f>
        <v>0</v>
      </c>
      <c r="K70" s="145"/>
      <c r="L70" s="144">
        <f t="shared" si="34"/>
        <v>0</v>
      </c>
      <c r="M70" s="146"/>
      <c r="N70" s="143">
        <f>IF(M70=0,0,ROUND(+$D70*M70,2))</f>
        <v>0</v>
      </c>
      <c r="O70" s="142"/>
      <c r="P70" s="141">
        <f t="shared" si="35"/>
        <v>0</v>
      </c>
      <c r="Q70" s="145"/>
      <c r="R70" s="144">
        <f t="shared" si="36"/>
        <v>0</v>
      </c>
    </row>
    <row r="71" spans="1:18" s="3" customFormat="1" ht="32.1" customHeight="1" thickTop="1" x14ac:dyDescent="0.35">
      <c r="A71" s="201"/>
      <c r="B71" s="13"/>
      <c r="C71" s="5"/>
      <c r="D71" s="44"/>
      <c r="E71" s="209" t="s">
        <v>15</v>
      </c>
      <c r="F71" s="211">
        <f>SUM(F67:F70)</f>
        <v>76600</v>
      </c>
      <c r="G71" s="110"/>
      <c r="H71" s="116">
        <f>SUM(H67:H70)</f>
        <v>71134.2</v>
      </c>
      <c r="I71" s="33"/>
      <c r="J71" s="33">
        <f>SUM(J67:J70)</f>
        <v>0</v>
      </c>
      <c r="K71" s="77"/>
      <c r="L71" s="84">
        <f>SUM(L67:L70)</f>
        <v>0</v>
      </c>
      <c r="M71" s="33"/>
      <c r="N71" s="33">
        <f>SUM(N67:N70)</f>
        <v>0</v>
      </c>
      <c r="O71" s="110"/>
      <c r="P71" s="116">
        <f>SUM(P67:P70)</f>
        <v>0</v>
      </c>
      <c r="Q71" s="77"/>
      <c r="R71" s="84">
        <f>SUM(R67:R70)</f>
        <v>0</v>
      </c>
    </row>
    <row r="72" spans="1:18" s="3" customFormat="1" ht="32.1" customHeight="1" x14ac:dyDescent="0.35">
      <c r="A72" s="201"/>
      <c r="B72" s="5"/>
      <c r="C72" s="5"/>
      <c r="D72" s="291" t="s">
        <v>16</v>
      </c>
      <c r="E72" s="291"/>
      <c r="F72" s="291"/>
      <c r="G72" s="120"/>
      <c r="H72" s="115">
        <f>IF(H71&gt;0,(H71-F71)/F71,0)</f>
        <v>-7.1355091383812047E-2</v>
      </c>
      <c r="I72" s="23"/>
      <c r="J72" s="30">
        <f>IF(J71&gt;0,(J71-F71)/F71,0)</f>
        <v>0</v>
      </c>
      <c r="K72" s="76"/>
      <c r="L72" s="82">
        <f>IF(L71&gt;0,(L71-F71)/F71,0)</f>
        <v>0</v>
      </c>
      <c r="M72" s="23"/>
      <c r="N72" s="30">
        <f>IF(N71&gt;0,(N71-F71)/F71,0)</f>
        <v>0</v>
      </c>
      <c r="O72" s="109"/>
      <c r="P72" s="115">
        <f>IF(P71&gt;0,(P71-F71)/F71,0)</f>
        <v>0</v>
      </c>
      <c r="Q72" s="76"/>
      <c r="R72" s="215">
        <f>IF(R71&gt;0,(R71-F71)/F71,0)</f>
        <v>0</v>
      </c>
    </row>
    <row r="73" spans="1:18" s="3" customFormat="1" ht="32.1" customHeight="1" x14ac:dyDescent="0.2">
      <c r="A73" s="199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92"/>
    </row>
    <row r="74" spans="1:18" s="3" customFormat="1" ht="32.1" customHeight="1" x14ac:dyDescent="0.35">
      <c r="A74" s="200">
        <v>9</v>
      </c>
      <c r="B74" s="67" t="s">
        <v>26</v>
      </c>
      <c r="C74" s="6"/>
      <c r="D74" s="50"/>
      <c r="E74" s="22"/>
      <c r="F74" s="22">
        <f>IF(D74=0,0,ROUND(+D74*E74,2))</f>
        <v>0</v>
      </c>
      <c r="G74" s="22"/>
      <c r="H74" s="22">
        <f>IF(G74=0,0,ROUND(+$D74*G74,2))</f>
        <v>0</v>
      </c>
      <c r="I74" s="22"/>
      <c r="J74" s="22">
        <f>IF(I74=0,0,ROUND(+$D74*I74,2))</f>
        <v>0</v>
      </c>
      <c r="K74" s="22"/>
      <c r="L74" s="22">
        <f>IF(K74=0,0,ROUND(+$D74*K74,2))</f>
        <v>0</v>
      </c>
      <c r="M74" s="23"/>
      <c r="N74" s="23"/>
      <c r="O74" s="23"/>
      <c r="P74" s="23"/>
      <c r="Q74" s="23"/>
      <c r="R74" s="39"/>
    </row>
    <row r="75" spans="1:18" s="3" customFormat="1" ht="32.1" customHeight="1" x14ac:dyDescent="0.35">
      <c r="A75" s="198"/>
      <c r="B75" s="6" t="s">
        <v>38</v>
      </c>
      <c r="C75" s="7" t="s">
        <v>33</v>
      </c>
      <c r="D75" s="70">
        <f>'[1]Silver Creek'!$Z$37</f>
        <v>3524</v>
      </c>
      <c r="E75" s="224">
        <f>'[1]Silver Creek'!$AD$37</f>
        <v>2.25</v>
      </c>
      <c r="F75" s="72">
        <f>IF(D75=0,0,ROUND(+D75*E75,2))</f>
        <v>7929</v>
      </c>
      <c r="G75" s="119">
        <v>2</v>
      </c>
      <c r="H75" s="119">
        <f>IF(G75=0,0,ROUND(+$D75*G75,2))</f>
        <v>7048</v>
      </c>
      <c r="I75" s="34"/>
      <c r="J75" s="31">
        <f>IF(I75=0,0,ROUND(+$D75*I75,2))</f>
        <v>0</v>
      </c>
      <c r="K75" s="75"/>
      <c r="L75" s="75">
        <f>IF(K75=0,0,ROUND(+$D75*K75,2))</f>
        <v>0</v>
      </c>
      <c r="M75" s="28"/>
      <c r="N75" s="28">
        <f>IF(M75=0,0,ROUND(+$D75*M75,2))</f>
        <v>0</v>
      </c>
      <c r="O75" s="119"/>
      <c r="P75" s="119">
        <f>IF(O75=0,0,ROUND(+$D75*O75,2))</f>
        <v>0</v>
      </c>
      <c r="Q75" s="75"/>
      <c r="R75" s="75">
        <f>IF(Q75=0,0,ROUND(+$D75*Q75,2))</f>
        <v>0</v>
      </c>
    </row>
    <row r="76" spans="1:18" s="3" customFormat="1" ht="32.1" customHeight="1" x14ac:dyDescent="0.35">
      <c r="A76" s="198"/>
      <c r="B76" s="6" t="s">
        <v>32</v>
      </c>
      <c r="C76" s="7" t="s">
        <v>33</v>
      </c>
      <c r="D76" s="70">
        <f>'[1]Silver Creek'!$Z$40</f>
        <v>6608</v>
      </c>
      <c r="E76" s="224">
        <f>'[1]Silver Creek'!$AD$40</f>
        <v>2.5</v>
      </c>
      <c r="F76" s="72">
        <f t="shared" ref="F76:F79" si="37">IF(D76=0,0,ROUND(+D76*E76,2))</f>
        <v>16520</v>
      </c>
      <c r="G76" s="137">
        <v>2.1</v>
      </c>
      <c r="H76" s="137">
        <f>IF(G76=0,0,ROUND(+$D76*G76,2))</f>
        <v>13876.8</v>
      </c>
      <c r="I76" s="153"/>
      <c r="J76" s="138">
        <f t="shared" ref="J76:J77" si="38">IF(I76=0,0,ROUND(+$D76*I76,2))</f>
        <v>0</v>
      </c>
      <c r="K76" s="139"/>
      <c r="L76" s="139">
        <f>IF(K76=0,0,ROUND(+$D76*K76,2))</f>
        <v>0</v>
      </c>
      <c r="M76" s="140"/>
      <c r="N76" s="140">
        <f t="shared" ref="N76:N77" si="39">IF(M76=0,0,ROUND(+$D76*M76,2))</f>
        <v>0</v>
      </c>
      <c r="O76" s="137"/>
      <c r="P76" s="137">
        <f t="shared" ref="P76:P79" si="40">IF(O76=0,0,ROUND(+$D76*O76,2))</f>
        <v>0</v>
      </c>
      <c r="Q76" s="139"/>
      <c r="R76" s="139">
        <f t="shared" ref="R76:R79" si="41">IF(Q76=0,0,ROUND(+$D76*Q76,2))</f>
        <v>0</v>
      </c>
    </row>
    <row r="77" spans="1:18" s="3" customFormat="1" ht="32.1" customHeight="1" x14ac:dyDescent="0.35">
      <c r="A77" s="198"/>
      <c r="B77" s="6" t="s">
        <v>40</v>
      </c>
      <c r="C77" s="7" t="s">
        <v>33</v>
      </c>
      <c r="D77" s="70">
        <f>'[1]Silver Creek'!$Z$43</f>
        <v>13298</v>
      </c>
      <c r="E77" s="224">
        <f>'[1]Silver Creek'!$AD$43</f>
        <v>3</v>
      </c>
      <c r="F77" s="72">
        <f t="shared" si="37"/>
        <v>39894</v>
      </c>
      <c r="G77" s="137">
        <v>2.5499999999999998</v>
      </c>
      <c r="H77" s="137">
        <f>IF(G77=0,0,ROUND(+$D77*G77,2))</f>
        <v>33909.9</v>
      </c>
      <c r="I77" s="153"/>
      <c r="J77" s="138">
        <f t="shared" si="38"/>
        <v>0</v>
      </c>
      <c r="K77" s="139"/>
      <c r="L77" s="139">
        <f>IF(K77=0,0,ROUND(+$D77*K77,2))</f>
        <v>0</v>
      </c>
      <c r="M77" s="140"/>
      <c r="N77" s="140">
        <f t="shared" si="39"/>
        <v>0</v>
      </c>
      <c r="O77" s="137"/>
      <c r="P77" s="137">
        <f t="shared" si="40"/>
        <v>0</v>
      </c>
      <c r="Q77" s="139"/>
      <c r="R77" s="139">
        <f t="shared" si="41"/>
        <v>0</v>
      </c>
    </row>
    <row r="78" spans="1:18" s="3" customFormat="1" ht="32.1" customHeight="1" x14ac:dyDescent="0.35">
      <c r="A78" s="197"/>
      <c r="B78" s="6" t="s">
        <v>34</v>
      </c>
      <c r="C78" s="7" t="s">
        <v>35</v>
      </c>
      <c r="D78" s="70">
        <f>'[1]Silver Creek'!$Z$46</f>
        <v>442</v>
      </c>
      <c r="E78" s="224">
        <f>'[1]Silver Creek'!$AD$46</f>
        <v>32</v>
      </c>
      <c r="F78" s="72">
        <f t="shared" si="37"/>
        <v>14144</v>
      </c>
      <c r="G78" s="137">
        <v>32</v>
      </c>
      <c r="H78" s="137">
        <f t="shared" ref="H78:H79" si="42">IF(G78=0,0,ROUND(+$D78*G78,2))</f>
        <v>14144</v>
      </c>
      <c r="I78" s="138"/>
      <c r="J78" s="138"/>
      <c r="K78" s="77"/>
      <c r="L78" s="139">
        <f t="shared" ref="L78:L79" si="43">IF(K78=0,0,ROUND(+$D78*K78,2))</f>
        <v>0</v>
      </c>
      <c r="M78" s="138"/>
      <c r="N78" s="140"/>
      <c r="O78" s="110"/>
      <c r="P78" s="137">
        <f t="shared" si="40"/>
        <v>0</v>
      </c>
      <c r="Q78" s="77"/>
      <c r="R78" s="139">
        <f t="shared" si="41"/>
        <v>0</v>
      </c>
    </row>
    <row r="79" spans="1:18" s="3" customFormat="1" ht="32.1" customHeight="1" thickBot="1" x14ac:dyDescent="0.4">
      <c r="A79" s="202"/>
      <c r="B79" s="5" t="s">
        <v>39</v>
      </c>
      <c r="C79" s="14" t="s">
        <v>35</v>
      </c>
      <c r="D79" s="70">
        <f>'[1]Silver Creek'!$Z$49</f>
        <v>110</v>
      </c>
      <c r="E79" s="224">
        <f>'[1]Silver Creek'!$AD$49</f>
        <v>32</v>
      </c>
      <c r="F79" s="72">
        <f t="shared" si="37"/>
        <v>3520</v>
      </c>
      <c r="G79" s="141">
        <v>33</v>
      </c>
      <c r="H79" s="142">
        <f t="shared" si="42"/>
        <v>3630</v>
      </c>
      <c r="I79" s="143"/>
      <c r="J79" s="143"/>
      <c r="K79" s="144"/>
      <c r="L79" s="145">
        <f t="shared" si="43"/>
        <v>0</v>
      </c>
      <c r="M79" s="143"/>
      <c r="N79" s="146">
        <f>IF(M79=0,0,ROUND(+$D79*M79,2))</f>
        <v>0</v>
      </c>
      <c r="O79" s="141"/>
      <c r="P79" s="142">
        <f t="shared" si="40"/>
        <v>0</v>
      </c>
      <c r="Q79" s="144"/>
      <c r="R79" s="145">
        <f t="shared" si="41"/>
        <v>0</v>
      </c>
    </row>
    <row r="80" spans="1:18" s="3" customFormat="1" ht="32.1" customHeight="1" thickTop="1" x14ac:dyDescent="0.35">
      <c r="A80" s="198"/>
      <c r="B80" s="13"/>
      <c r="C80" s="5"/>
      <c r="D80" s="50"/>
      <c r="E80" s="209" t="s">
        <v>15</v>
      </c>
      <c r="F80" s="210">
        <f>SUM(F74:F79)</f>
        <v>82007</v>
      </c>
      <c r="G80" s="110"/>
      <c r="H80" s="114">
        <f>SUM(H74:H79)</f>
        <v>72608.7</v>
      </c>
      <c r="I80" s="33"/>
      <c r="J80" s="131">
        <f>SUM(J74:J79)</f>
        <v>0</v>
      </c>
      <c r="K80" s="77"/>
      <c r="L80" s="81">
        <f>SUM(L74:L79)</f>
        <v>0</v>
      </c>
      <c r="M80" s="33">
        <f>IF(L80=0,0,ROUND(+$D80*L80,2))</f>
        <v>0</v>
      </c>
      <c r="N80" s="131">
        <f>SUM(N74:N79)</f>
        <v>0</v>
      </c>
      <c r="O80" s="110"/>
      <c r="P80" s="114">
        <f>SUM(P74:P79)</f>
        <v>0</v>
      </c>
      <c r="Q80" s="77"/>
      <c r="R80" s="81">
        <f>SUM(R74:R79)</f>
        <v>0</v>
      </c>
    </row>
    <row r="81" spans="1:18" s="3" customFormat="1" ht="32.1" customHeight="1" x14ac:dyDescent="0.35">
      <c r="A81" s="198"/>
      <c r="B81" s="5"/>
      <c r="C81" s="5"/>
      <c r="D81" s="291" t="s">
        <v>16</v>
      </c>
      <c r="E81" s="291"/>
      <c r="F81" s="291"/>
      <c r="G81" s="120"/>
      <c r="H81" s="115">
        <f>IF(H80&gt;0,(H80-F80)/F80,0)</f>
        <v>-0.11460363139731977</v>
      </c>
      <c r="I81" s="30"/>
      <c r="J81" s="30">
        <f>IF(J80&gt;0,(J80-F80)/F80,0)</f>
        <v>0</v>
      </c>
      <c r="K81" s="82"/>
      <c r="L81" s="82">
        <f>IF(L80&gt;0,(L80-F80)/F80,0)</f>
        <v>0</v>
      </c>
      <c r="M81" s="30"/>
      <c r="N81" s="30">
        <f>IF(N80&gt;0,(N80-F80)/F80,0)</f>
        <v>0</v>
      </c>
      <c r="O81" s="115"/>
      <c r="P81" s="115">
        <f>IF(P80&gt;0,(P80-F80)/F80,0)</f>
        <v>0</v>
      </c>
      <c r="Q81" s="82"/>
      <c r="R81" s="215">
        <f>IF(R80&gt;0,(R80-F80)/F80,0)</f>
        <v>0</v>
      </c>
    </row>
    <row r="82" spans="1:18" s="3" customFormat="1" ht="32.1" customHeight="1" x14ac:dyDescent="0.2">
      <c r="A82" s="199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92"/>
    </row>
    <row r="83" spans="1:18" s="3" customFormat="1" ht="32.1" customHeight="1" x14ac:dyDescent="0.35">
      <c r="A83" s="203">
        <v>10</v>
      </c>
      <c r="B83" s="13" t="s">
        <v>27</v>
      </c>
      <c r="C83" s="5"/>
      <c r="D83" s="44"/>
      <c r="E83" s="23"/>
      <c r="F83" s="23">
        <f t="shared" ref="F83:F86" si="44">IF(D83=0,0,ROUND(+D83*E83,2))</f>
        <v>0</v>
      </c>
      <c r="G83" s="23"/>
      <c r="H83" s="23">
        <f t="shared" ref="H83" si="45">IF(G83=0,0,ROUND(+$D83*G83,2))</f>
        <v>0</v>
      </c>
      <c r="I83" s="23"/>
      <c r="J83" s="23">
        <f t="shared" ref="J83:J86" si="46">IF(I83=0,0,ROUND(+$D83*I83,2))</f>
        <v>0</v>
      </c>
      <c r="K83" s="23"/>
      <c r="L83" s="23">
        <f t="shared" ref="L83" si="47">IF(K83=0,0,ROUND(+$D83*K83,2))</f>
        <v>0</v>
      </c>
      <c r="M83" s="23"/>
      <c r="N83" s="23"/>
      <c r="O83" s="23"/>
      <c r="P83" s="23"/>
      <c r="Q83" s="23"/>
      <c r="R83" s="39"/>
    </row>
    <row r="84" spans="1:18" s="3" customFormat="1" ht="32.1" customHeight="1" x14ac:dyDescent="0.35">
      <c r="A84" s="201"/>
      <c r="B84" s="5" t="s">
        <v>40</v>
      </c>
      <c r="C84" s="14" t="s">
        <v>33</v>
      </c>
      <c r="D84" s="68">
        <f>[1]Waddams!$Z$37</f>
        <v>6810</v>
      </c>
      <c r="E84" s="147">
        <f>[1]Waddams!$AD$37</f>
        <v>3</v>
      </c>
      <c r="F84" s="72">
        <f t="shared" si="44"/>
        <v>20430</v>
      </c>
      <c r="G84" s="118">
        <v>2.5499999999999998</v>
      </c>
      <c r="H84" s="118">
        <f>IF(G84=0,0,ROUND(+$D84*G84,2))</f>
        <v>17365.5</v>
      </c>
      <c r="I84" s="31"/>
      <c r="J84" s="31">
        <f t="shared" si="46"/>
        <v>0</v>
      </c>
      <c r="K84" s="75"/>
      <c r="L84" s="80">
        <f t="shared" ref="L84:L86" si="48">IF(K84=0,0,ROUND(+$D84*K84,2))</f>
        <v>0</v>
      </c>
      <c r="M84" s="28"/>
      <c r="N84" s="31">
        <f t="shared" ref="N84:N86" si="49">IF(M84=0,0,ROUND(+$D84*M84,2))</f>
        <v>0</v>
      </c>
      <c r="O84" s="119"/>
      <c r="P84" s="118">
        <f t="shared" ref="P84:P86" si="50">IF(O84=0,0,ROUND(+$D84*O84,2))</f>
        <v>0</v>
      </c>
      <c r="Q84" s="75"/>
      <c r="R84" s="80">
        <f t="shared" ref="R84:R86" si="51">IF(Q84=0,0,ROUND(+$D84*Q84,2))</f>
        <v>0</v>
      </c>
    </row>
    <row r="85" spans="1:18" s="3" customFormat="1" ht="32.1" customHeight="1" x14ac:dyDescent="0.35">
      <c r="A85" s="201"/>
      <c r="B85" s="5" t="s">
        <v>34</v>
      </c>
      <c r="C85" s="14" t="s">
        <v>35</v>
      </c>
      <c r="D85" s="68">
        <f>[1]Waddams!$Z$40</f>
        <v>179</v>
      </c>
      <c r="E85" s="147">
        <f>[1]Waddams!$AD$40</f>
        <v>38</v>
      </c>
      <c r="F85" s="72">
        <f t="shared" si="44"/>
        <v>6802</v>
      </c>
      <c r="G85" s="110">
        <v>35</v>
      </c>
      <c r="H85" s="110">
        <f>IF(G85=0,0,ROUND(+$D85*G85,2))</f>
        <v>6265</v>
      </c>
      <c r="I85" s="138"/>
      <c r="J85" s="138"/>
      <c r="K85" s="139"/>
      <c r="L85" s="77"/>
      <c r="M85" s="140"/>
      <c r="N85" s="138"/>
      <c r="O85" s="137"/>
      <c r="P85" s="110"/>
      <c r="Q85" s="139"/>
      <c r="R85" s="77"/>
    </row>
    <row r="86" spans="1:18" s="3" customFormat="1" ht="32.1" customHeight="1" thickBot="1" x14ac:dyDescent="0.4">
      <c r="A86" s="201"/>
      <c r="B86" s="5" t="s">
        <v>36</v>
      </c>
      <c r="C86" s="14" t="s">
        <v>35</v>
      </c>
      <c r="D86" s="68">
        <f>[1]Waddams!$Z$43</f>
        <v>150</v>
      </c>
      <c r="E86" s="147">
        <f>[1]Waddams!$AD$43</f>
        <v>95</v>
      </c>
      <c r="F86" s="72">
        <f t="shared" si="44"/>
        <v>14250</v>
      </c>
      <c r="G86" s="141">
        <v>96</v>
      </c>
      <c r="H86" s="141">
        <f>IF(G86=0,0,ROUND(+$D86*G86,2))</f>
        <v>14400</v>
      </c>
      <c r="I86" s="143"/>
      <c r="J86" s="143">
        <f t="shared" si="46"/>
        <v>0</v>
      </c>
      <c r="K86" s="144"/>
      <c r="L86" s="144">
        <f t="shared" si="48"/>
        <v>0</v>
      </c>
      <c r="M86" s="143"/>
      <c r="N86" s="143">
        <f t="shared" si="49"/>
        <v>0</v>
      </c>
      <c r="O86" s="141"/>
      <c r="P86" s="141">
        <f t="shared" si="50"/>
        <v>0</v>
      </c>
      <c r="Q86" s="144"/>
      <c r="R86" s="144">
        <f t="shared" si="51"/>
        <v>0</v>
      </c>
    </row>
    <row r="87" spans="1:18" s="3" customFormat="1" ht="32.1" customHeight="1" thickTop="1" x14ac:dyDescent="0.35">
      <c r="A87" s="201"/>
      <c r="B87" s="13"/>
      <c r="C87" s="5"/>
      <c r="D87" s="44"/>
      <c r="E87" s="209" t="s">
        <v>15</v>
      </c>
      <c r="F87" s="211">
        <f>SUM(F83:F86)</f>
        <v>41482</v>
      </c>
      <c r="G87" s="110"/>
      <c r="H87" s="116">
        <f>SUM(H83:H86)</f>
        <v>38030.5</v>
      </c>
      <c r="I87" s="33"/>
      <c r="J87" s="33">
        <f>SUM(J83:J86)</f>
        <v>0</v>
      </c>
      <c r="K87" s="77"/>
      <c r="L87" s="84">
        <f>SUM(L83:L86)</f>
        <v>0</v>
      </c>
      <c r="M87" s="33">
        <f>IF(L87=0,0,ROUND(+$D87*L87,2))</f>
        <v>0</v>
      </c>
      <c r="N87" s="33">
        <f>SUM(N83:N86)</f>
        <v>0</v>
      </c>
      <c r="O87" s="110"/>
      <c r="P87" s="116">
        <f>SUM(P83:P86)</f>
        <v>0</v>
      </c>
      <c r="Q87" s="77"/>
      <c r="R87" s="84">
        <f>SUM(R83:R86)</f>
        <v>0</v>
      </c>
    </row>
    <row r="88" spans="1:18" s="3" customFormat="1" ht="32.1" customHeight="1" x14ac:dyDescent="0.35">
      <c r="A88" s="201"/>
      <c r="B88" s="5"/>
      <c r="C88" s="5"/>
      <c r="D88" s="291" t="s">
        <v>16</v>
      </c>
      <c r="E88" s="291"/>
      <c r="F88" s="291"/>
      <c r="G88" s="120"/>
      <c r="H88" s="115">
        <f>IF(H87&gt;0,(H87-F87)/F87,0)</f>
        <v>-8.3204763511884675E-2</v>
      </c>
      <c r="I88" s="23"/>
      <c r="J88" s="30">
        <f>IF(J87&gt;0,(J87-F87)/F87,0)</f>
        <v>0</v>
      </c>
      <c r="K88" s="76"/>
      <c r="L88" s="82">
        <f>IF(L87&gt;0,(L87-F87)/F87,0)</f>
        <v>0</v>
      </c>
      <c r="M88" s="23">
        <f>IF(L88=0,0,ROUND(+$D88*L88,2))</f>
        <v>0</v>
      </c>
      <c r="N88" s="30">
        <f>IF(N87&gt;0,(N87-F87)/F87,0)</f>
        <v>0</v>
      </c>
      <c r="O88" s="109"/>
      <c r="P88" s="115">
        <f>IF(P87&gt;0,(P87-F87)/F87,0)</f>
        <v>0</v>
      </c>
      <c r="Q88" s="76"/>
      <c r="R88" s="215">
        <f>IF(R87&gt;0,(R87-F87)/F87,0)</f>
        <v>0</v>
      </c>
    </row>
    <row r="89" spans="1:18" s="3" customFormat="1" ht="32.1" customHeight="1" x14ac:dyDescent="0.2">
      <c r="A89" s="199"/>
      <c r="B89" s="125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92"/>
    </row>
    <row r="90" spans="1:18" ht="32.1" customHeight="1" x14ac:dyDescent="0.35">
      <c r="A90" s="203">
        <v>11</v>
      </c>
      <c r="B90" s="13" t="s">
        <v>41</v>
      </c>
      <c r="D90" s="44"/>
      <c r="F90" s="23">
        <f t="shared" ref="F90:F96" si="52">IF(D90=0,0,ROUND(+D90*E90,2))</f>
        <v>0</v>
      </c>
      <c r="H90" s="23">
        <f t="shared" ref="H90" si="53">IF(G90=0,0,ROUND(+$D90*G90,2))</f>
        <v>0</v>
      </c>
      <c r="J90" s="23">
        <f t="shared" ref="J90:J96" si="54">IF(I90=0,0,ROUND(+$D90*I90,2))</f>
        <v>0</v>
      </c>
      <c r="L90" s="23">
        <f t="shared" ref="L90:L96" si="55">IF(K90=0,0,ROUND(+$D90*K90,2))</f>
        <v>0</v>
      </c>
      <c r="R90" s="39"/>
    </row>
    <row r="91" spans="1:18" ht="32.1" customHeight="1" x14ac:dyDescent="0.35">
      <c r="A91" s="201"/>
      <c r="B91" s="5" t="s">
        <v>37</v>
      </c>
      <c r="C91" s="14" t="s">
        <v>43</v>
      </c>
      <c r="D91" s="68">
        <f>[1]Winslow!$Z$37</f>
        <v>12544</v>
      </c>
      <c r="E91" s="147">
        <f>[1]Winslow!$AD$37</f>
        <v>0.75</v>
      </c>
      <c r="F91" s="72">
        <f t="shared" si="52"/>
        <v>9408</v>
      </c>
      <c r="G91" s="118">
        <v>0.59</v>
      </c>
      <c r="H91" s="118">
        <f>IF(G91=0,0,ROUND(+$D91*G91,2))</f>
        <v>7400.96</v>
      </c>
      <c r="I91" s="31"/>
      <c r="J91" s="31">
        <f t="shared" si="54"/>
        <v>0</v>
      </c>
      <c r="K91" s="75"/>
      <c r="L91" s="80">
        <f t="shared" si="55"/>
        <v>0</v>
      </c>
      <c r="M91" s="28"/>
      <c r="N91" s="31">
        <f t="shared" ref="N91:N96" si="56">IF(M91=0,0,ROUND(+$D91*M91,2))</f>
        <v>0</v>
      </c>
      <c r="O91" s="119"/>
      <c r="P91" s="118">
        <f t="shared" ref="P91:P96" si="57">IF(O91=0,0,ROUND(+$D91*O91,2))</f>
        <v>0</v>
      </c>
      <c r="Q91" s="75"/>
      <c r="R91" s="80">
        <f t="shared" ref="R91:R96" si="58">IF(Q91=0,0,ROUND(+$D91*Q91,2))</f>
        <v>0</v>
      </c>
    </row>
    <row r="92" spans="1:18" ht="32.1" customHeight="1" x14ac:dyDescent="0.35">
      <c r="A92" s="201"/>
      <c r="B92" s="5" t="s">
        <v>38</v>
      </c>
      <c r="C92" s="14" t="s">
        <v>33</v>
      </c>
      <c r="D92" s="68">
        <f>[1]Winslow!$Z$40</f>
        <v>5018</v>
      </c>
      <c r="E92" s="147">
        <f>[1]Winslow!$AD$40</f>
        <v>2.2999999999999998</v>
      </c>
      <c r="F92" s="72">
        <f t="shared" si="52"/>
        <v>11541.4</v>
      </c>
      <c r="G92" s="110">
        <v>2.1</v>
      </c>
      <c r="H92" s="110">
        <f t="shared" ref="H92:H95" si="59">IF(G92=0,0,ROUND(+$D92*G92,2))</f>
        <v>10537.8</v>
      </c>
      <c r="I92" s="138"/>
      <c r="J92" s="138"/>
      <c r="K92" s="139"/>
      <c r="L92" s="77">
        <f t="shared" si="55"/>
        <v>0</v>
      </c>
      <c r="M92" s="140"/>
      <c r="N92" s="138"/>
      <c r="O92" s="137"/>
      <c r="P92" s="110">
        <f t="shared" si="57"/>
        <v>0</v>
      </c>
      <c r="Q92" s="139"/>
      <c r="R92" s="77">
        <f t="shared" si="58"/>
        <v>0</v>
      </c>
    </row>
    <row r="93" spans="1:18" ht="32.1" customHeight="1" x14ac:dyDescent="0.35">
      <c r="A93" s="201"/>
      <c r="B93" s="5" t="s">
        <v>32</v>
      </c>
      <c r="C93" s="14" t="s">
        <v>33</v>
      </c>
      <c r="D93" s="68">
        <f>[1]Winslow!$Z$43</f>
        <v>9408</v>
      </c>
      <c r="E93" s="147">
        <f>[1]Winslow!$AD$43</f>
        <v>2.6</v>
      </c>
      <c r="F93" s="72">
        <f t="shared" si="52"/>
        <v>24460.799999999999</v>
      </c>
      <c r="G93" s="110">
        <v>2.1</v>
      </c>
      <c r="H93" s="110">
        <f t="shared" si="59"/>
        <v>19756.8</v>
      </c>
      <c r="I93" s="138"/>
      <c r="J93" s="138"/>
      <c r="K93" s="139"/>
      <c r="L93" s="77">
        <f t="shared" si="55"/>
        <v>0</v>
      </c>
      <c r="M93" s="140"/>
      <c r="N93" s="138"/>
      <c r="O93" s="137"/>
      <c r="P93" s="110">
        <f t="shared" si="57"/>
        <v>0</v>
      </c>
      <c r="Q93" s="139"/>
      <c r="R93" s="77">
        <f t="shared" si="58"/>
        <v>0</v>
      </c>
    </row>
    <row r="94" spans="1:18" ht="32.1" customHeight="1" x14ac:dyDescent="0.35">
      <c r="A94" s="201"/>
      <c r="B94" s="5" t="s">
        <v>34</v>
      </c>
      <c r="C94" s="14" t="s">
        <v>35</v>
      </c>
      <c r="D94" s="68">
        <f>[1]Winslow!$Z$46</f>
        <v>132</v>
      </c>
      <c r="E94" s="147">
        <f>[1]Winslow!$AD$46</f>
        <v>40</v>
      </c>
      <c r="F94" s="72">
        <f t="shared" si="52"/>
        <v>5280</v>
      </c>
      <c r="G94" s="110">
        <v>33</v>
      </c>
      <c r="H94" s="110">
        <f t="shared" si="59"/>
        <v>4356</v>
      </c>
      <c r="I94" s="138"/>
      <c r="J94" s="138"/>
      <c r="K94" s="139"/>
      <c r="L94" s="77">
        <f t="shared" si="55"/>
        <v>0</v>
      </c>
      <c r="M94" s="140"/>
      <c r="N94" s="138"/>
      <c r="O94" s="137"/>
      <c r="P94" s="110">
        <f t="shared" si="57"/>
        <v>0</v>
      </c>
      <c r="Q94" s="139"/>
      <c r="R94" s="77">
        <f t="shared" si="58"/>
        <v>0</v>
      </c>
    </row>
    <row r="95" spans="1:18" ht="32.1" customHeight="1" x14ac:dyDescent="0.35">
      <c r="A95" s="201"/>
      <c r="B95" s="5" t="s">
        <v>39</v>
      </c>
      <c r="C95" s="14" t="s">
        <v>35</v>
      </c>
      <c r="D95" s="68">
        <f>[1]Winslow!$Z$49</f>
        <v>157</v>
      </c>
      <c r="E95" s="147">
        <f>[1]Winslow!$AD$49</f>
        <v>40</v>
      </c>
      <c r="F95" s="72">
        <f t="shared" si="52"/>
        <v>6280</v>
      </c>
      <c r="G95" s="110">
        <v>28</v>
      </c>
      <c r="H95" s="118">
        <f t="shared" si="59"/>
        <v>4396</v>
      </c>
      <c r="I95" s="138"/>
      <c r="J95" s="138">
        <f t="shared" ref="J95" si="60">IF(I95=0,0,ROUND(+$D95*I95,2))</f>
        <v>0</v>
      </c>
      <c r="K95" s="139"/>
      <c r="L95" s="80">
        <f t="shared" si="55"/>
        <v>0</v>
      </c>
      <c r="M95" s="140"/>
      <c r="N95" s="138">
        <f t="shared" ref="N95" si="61">IF(M95=0,0,ROUND(+$D95*M95,2))</f>
        <v>0</v>
      </c>
      <c r="O95" s="137"/>
      <c r="P95" s="118">
        <f t="shared" si="57"/>
        <v>0</v>
      </c>
      <c r="Q95" s="139"/>
      <c r="R95" s="80">
        <f t="shared" si="58"/>
        <v>0</v>
      </c>
    </row>
    <row r="96" spans="1:18" ht="32.1" customHeight="1" thickBot="1" x14ac:dyDescent="0.4">
      <c r="A96" s="201"/>
      <c r="B96" s="5" t="s">
        <v>36</v>
      </c>
      <c r="C96" s="14" t="s">
        <v>35</v>
      </c>
      <c r="D96" s="68">
        <f>[1]Winslow!$Z$52</f>
        <v>100</v>
      </c>
      <c r="E96" s="147">
        <f>[1]Winslow!$AD$52</f>
        <v>95</v>
      </c>
      <c r="F96" s="72">
        <f t="shared" si="52"/>
        <v>9500</v>
      </c>
      <c r="G96" s="141">
        <v>102</v>
      </c>
      <c r="H96" s="141">
        <f>IF(G96=0,0,ROUND(+$D96*G96,2))</f>
        <v>10200</v>
      </c>
      <c r="I96" s="143"/>
      <c r="J96" s="143">
        <f t="shared" si="54"/>
        <v>0</v>
      </c>
      <c r="K96" s="144"/>
      <c r="L96" s="144">
        <f t="shared" si="55"/>
        <v>0</v>
      </c>
      <c r="M96" s="143"/>
      <c r="N96" s="143">
        <f t="shared" si="56"/>
        <v>0</v>
      </c>
      <c r="O96" s="141"/>
      <c r="P96" s="141">
        <f t="shared" si="57"/>
        <v>0</v>
      </c>
      <c r="Q96" s="144"/>
      <c r="R96" s="144">
        <f t="shared" si="58"/>
        <v>0</v>
      </c>
    </row>
    <row r="97" spans="1:18" ht="32.1" customHeight="1" thickTop="1" x14ac:dyDescent="0.35">
      <c r="A97" s="201"/>
      <c r="B97" s="13"/>
      <c r="D97" s="44"/>
      <c r="E97" s="209" t="s">
        <v>15</v>
      </c>
      <c r="F97" s="211">
        <f>SUM(F90:F96)</f>
        <v>66470.2</v>
      </c>
      <c r="G97" s="110"/>
      <c r="H97" s="116">
        <f>SUM(H90:H96)</f>
        <v>56647.56</v>
      </c>
      <c r="I97" s="33"/>
      <c r="J97" s="33">
        <f>SUM(J90:J96)</f>
        <v>0</v>
      </c>
      <c r="K97" s="77"/>
      <c r="L97" s="84">
        <f>SUM(L90:L96)</f>
        <v>0</v>
      </c>
      <c r="M97" s="33">
        <f>IF(L97=0,0,ROUND(+$D97*L97,2))</f>
        <v>0</v>
      </c>
      <c r="N97" s="33">
        <f>SUM(N90:N96)</f>
        <v>0</v>
      </c>
      <c r="O97" s="110"/>
      <c r="P97" s="116">
        <f>SUM(P90:P96)</f>
        <v>0</v>
      </c>
      <c r="Q97" s="77"/>
      <c r="R97" s="84">
        <f>SUM(R90:R96)</f>
        <v>0</v>
      </c>
    </row>
    <row r="98" spans="1:18" ht="32.1" customHeight="1" x14ac:dyDescent="0.35">
      <c r="A98" s="201"/>
      <c r="D98" s="291" t="s">
        <v>16</v>
      </c>
      <c r="E98" s="291"/>
      <c r="F98" s="291"/>
      <c r="G98" s="120"/>
      <c r="H98" s="115">
        <f>IF(H97&gt;0,(H97-F97)/F97,0)</f>
        <v>-0.1477750931996594</v>
      </c>
      <c r="J98" s="30">
        <f>IF(J97&gt;0,(J97-F97)/F97,0)</f>
        <v>0</v>
      </c>
      <c r="K98" s="76"/>
      <c r="L98" s="82">
        <f>IF(L97&gt;0,(L97-F97)/F97,0)</f>
        <v>0</v>
      </c>
      <c r="M98" s="23">
        <f>IF(L98=0,0,ROUND(+$D98*L98,2))</f>
        <v>0</v>
      </c>
      <c r="N98" s="30">
        <f>IF(N97&gt;0,(N97-F97)/F97,0)</f>
        <v>0</v>
      </c>
      <c r="O98" s="109"/>
      <c r="P98" s="115">
        <f>IF(P97&gt;0,(P97-F97)/F97,0)</f>
        <v>0</v>
      </c>
      <c r="Q98" s="76"/>
      <c r="R98" s="215">
        <f>IF(R97&gt;0,(R97-F97)/F97,0)</f>
        <v>0</v>
      </c>
    </row>
    <row r="99" spans="1:18" ht="32.1" customHeight="1" x14ac:dyDescent="0.2">
      <c r="A99" s="199"/>
      <c r="B99" s="125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92"/>
    </row>
  </sheetData>
  <mergeCells count="65">
    <mergeCell ref="D65:F65"/>
    <mergeCell ref="D72:F72"/>
    <mergeCell ref="D81:F81"/>
    <mergeCell ref="D88:F88"/>
    <mergeCell ref="D98:F98"/>
    <mergeCell ref="D51:E51"/>
    <mergeCell ref="E53:F53"/>
    <mergeCell ref="B16:C16"/>
    <mergeCell ref="D17:F17"/>
    <mergeCell ref="D48:F48"/>
    <mergeCell ref="D23:F23"/>
    <mergeCell ref="D29:F29"/>
    <mergeCell ref="D35:F35"/>
    <mergeCell ref="D42:F42"/>
    <mergeCell ref="Q51:R51"/>
    <mergeCell ref="Q52:R52"/>
    <mergeCell ref="Q53:R53"/>
    <mergeCell ref="K52:L52"/>
    <mergeCell ref="K53:L53"/>
    <mergeCell ref="O51:P51"/>
    <mergeCell ref="O52:P52"/>
    <mergeCell ref="O53:P53"/>
    <mergeCell ref="D1:E1"/>
    <mergeCell ref="E4:F4"/>
    <mergeCell ref="D2:E2"/>
    <mergeCell ref="E6:F6"/>
    <mergeCell ref="Q54:R54"/>
    <mergeCell ref="I5:J5"/>
    <mergeCell ref="G5:H5"/>
    <mergeCell ref="G54:H54"/>
    <mergeCell ref="K54:L54"/>
    <mergeCell ref="O54:P54"/>
    <mergeCell ref="G50:H50"/>
    <mergeCell ref="K50:L50"/>
    <mergeCell ref="O50:P50"/>
    <mergeCell ref="Q50:R50"/>
    <mergeCell ref="G51:H51"/>
    <mergeCell ref="G52:H52"/>
    <mergeCell ref="G53:H53"/>
    <mergeCell ref="K51:L51"/>
    <mergeCell ref="G1:H1"/>
    <mergeCell ref="K1:L1"/>
    <mergeCell ref="O1:P1"/>
    <mergeCell ref="G3:H3"/>
    <mergeCell ref="G4:H4"/>
    <mergeCell ref="I3:J3"/>
    <mergeCell ref="K3:L3"/>
    <mergeCell ref="I4:J4"/>
    <mergeCell ref="K4:L4"/>
    <mergeCell ref="M4:N4"/>
    <mergeCell ref="O4:P4"/>
    <mergeCell ref="K5:L5"/>
    <mergeCell ref="Q1:R1"/>
    <mergeCell ref="G2:H2"/>
    <mergeCell ref="M2:N2"/>
    <mergeCell ref="O2:P2"/>
    <mergeCell ref="Q2:R2"/>
    <mergeCell ref="I2:J2"/>
    <mergeCell ref="K2:L2"/>
    <mergeCell ref="Q4:R4"/>
    <mergeCell ref="O5:P5"/>
    <mergeCell ref="Q5:R5"/>
    <mergeCell ref="M3:N3"/>
    <mergeCell ref="O3:P3"/>
    <mergeCell ref="Q3:R3"/>
  </mergeCells>
  <phoneticPr fontId="3" type="noConversion"/>
  <conditionalFormatting sqref="J17">
    <cfRule type="expression" dxfId="259" priority="339" stopIfTrue="1">
      <formula>J17=MIN(H17,J17,L17,N17,P17,R17)</formula>
    </cfRule>
  </conditionalFormatting>
  <conditionalFormatting sqref="H17">
    <cfRule type="expression" dxfId="258" priority="340" stopIfTrue="1">
      <formula>H17=MIN(seal1)</formula>
    </cfRule>
  </conditionalFormatting>
  <conditionalFormatting sqref="N17">
    <cfRule type="expression" dxfId="257" priority="303" stopIfTrue="1">
      <formula>N17=MIN(H17,J17,L17,N17,P17)</formula>
    </cfRule>
  </conditionalFormatting>
  <conditionalFormatting sqref="J35">
    <cfRule type="expression" dxfId="256" priority="214" stopIfTrue="1">
      <formula>J35=MIN(H35,J35,L35,N35,P35,R35)</formula>
    </cfRule>
  </conditionalFormatting>
  <conditionalFormatting sqref="J23">
    <cfRule type="expression" dxfId="255" priority="190" stopIfTrue="1">
      <formula>J23=MIN(H23,J23,L23,N23,P23,R23)</formula>
    </cfRule>
  </conditionalFormatting>
  <conditionalFormatting sqref="N23">
    <cfRule type="expression" dxfId="254" priority="180" stopIfTrue="1">
      <formula>N23=MIN(H23,J23,L23,N23,P23)</formula>
    </cfRule>
  </conditionalFormatting>
  <conditionalFormatting sqref="N29">
    <cfRule type="expression" dxfId="253" priority="179" stopIfTrue="1">
      <formula>N29=MIN(H29,J29,L29,N29,P29)</formula>
    </cfRule>
  </conditionalFormatting>
  <conditionalFormatting sqref="N35">
    <cfRule type="expression" dxfId="252" priority="178" stopIfTrue="1">
      <formula>N35=MIN(H35,J35,L35,N35,P35)</formula>
    </cfRule>
  </conditionalFormatting>
  <conditionalFormatting sqref="H23">
    <cfRule type="expression" dxfId="251" priority="126" stopIfTrue="1">
      <formula>H23=MIN(seal2)</formula>
    </cfRule>
  </conditionalFormatting>
  <conditionalFormatting sqref="H29">
    <cfRule type="expression" dxfId="250" priority="125" stopIfTrue="1">
      <formula>H29=MIN(seal3)</formula>
    </cfRule>
  </conditionalFormatting>
  <conditionalFormatting sqref="J29">
    <cfRule type="expression" dxfId="249" priority="124" stopIfTrue="1">
      <formula>J29=MIN(H29,J29,L29,N29,P29,R29)</formula>
    </cfRule>
  </conditionalFormatting>
  <conditionalFormatting sqref="H35">
    <cfRule type="expression" dxfId="248" priority="114" stopIfTrue="1">
      <formula>(H35=SMALL(seal4,1))*(H35&lt;&gt;"")=1</formula>
    </cfRule>
  </conditionalFormatting>
  <conditionalFormatting sqref="J42">
    <cfRule type="expression" dxfId="247" priority="112" stopIfTrue="1">
      <formula>J42=MIN(H42,J42,L42,N42,P42,R42)</formula>
    </cfRule>
  </conditionalFormatting>
  <conditionalFormatting sqref="J48">
    <cfRule type="expression" dxfId="246" priority="107" stopIfTrue="1">
      <formula>J48=MIN(H48,J48,L48,N48,P48,R48)</formula>
    </cfRule>
  </conditionalFormatting>
  <conditionalFormatting sqref="J65">
    <cfRule type="expression" dxfId="245" priority="102" stopIfTrue="1">
      <formula>J65=MIN(H65,J65,L65,N65,P65,R65)</formula>
    </cfRule>
  </conditionalFormatting>
  <conditionalFormatting sqref="R72">
    <cfRule type="expression" dxfId="244" priority="94" stopIfTrue="1">
      <formula>R72=MIN(H72,J72,L72,N72,P72,R72)</formula>
    </cfRule>
  </conditionalFormatting>
  <conditionalFormatting sqref="H72">
    <cfRule type="expression" dxfId="243" priority="98" stopIfTrue="1">
      <formula>H72=MIN(H72,J72,L72,N72,P72,R72)</formula>
    </cfRule>
  </conditionalFormatting>
  <conditionalFormatting sqref="J72">
    <cfRule type="expression" dxfId="242" priority="97" stopIfTrue="1">
      <formula>J72=MIN(H72,J72,L72,N72,P72,R72)</formula>
    </cfRule>
  </conditionalFormatting>
  <conditionalFormatting sqref="L72">
    <cfRule type="expression" dxfId="241" priority="96" stopIfTrue="1">
      <formula>L72=MIN(H72,J72,L72,N72,P72,R72)</formula>
    </cfRule>
  </conditionalFormatting>
  <conditionalFormatting sqref="P72">
    <cfRule type="expression" dxfId="240" priority="95" stopIfTrue="1">
      <formula>P72=MIN(H72,J72,L72,N72,P72,R72)</formula>
    </cfRule>
  </conditionalFormatting>
  <conditionalFormatting sqref="H81">
    <cfRule type="expression" dxfId="239" priority="93" stopIfTrue="1">
      <formula>H81=MIN(H81,J81,L81,N81,P81,R81)</formula>
    </cfRule>
  </conditionalFormatting>
  <conditionalFormatting sqref="J81">
    <cfRule type="expression" dxfId="238" priority="92" stopIfTrue="1">
      <formula>J81=MIN(H81,J81,L81,N81,P81,R81)</formula>
    </cfRule>
  </conditionalFormatting>
  <conditionalFormatting sqref="L81">
    <cfRule type="expression" dxfId="237" priority="91" stopIfTrue="1">
      <formula>L81=MIN(H81,J81,L81,N81,P81,R81)</formula>
    </cfRule>
  </conditionalFormatting>
  <conditionalFormatting sqref="P81">
    <cfRule type="expression" dxfId="236" priority="90" stopIfTrue="1">
      <formula>P81=MIN(H81,J81,L81,N81,P81,R81)</formula>
    </cfRule>
  </conditionalFormatting>
  <conditionalFormatting sqref="R81">
    <cfRule type="expression" dxfId="235" priority="89" stopIfTrue="1">
      <formula>R81=MIN(H81,J81,L81,N81,P81,R81)</formula>
    </cfRule>
  </conditionalFormatting>
  <conditionalFormatting sqref="H88">
    <cfRule type="expression" dxfId="234" priority="88" stopIfTrue="1">
      <formula>H88=MIN(H88,J88,L88,N88,P88,R88)</formula>
    </cfRule>
  </conditionalFormatting>
  <conditionalFormatting sqref="J88">
    <cfRule type="expression" dxfId="233" priority="85" stopIfTrue="1">
      <formula>J88=MIN(H88,J88,L88,N88,P88,R88)</formula>
    </cfRule>
  </conditionalFormatting>
  <conditionalFormatting sqref="L88">
    <cfRule type="expression" dxfId="232" priority="82" stopIfTrue="1">
      <formula>L88=MIN(H88,J88,L88,N88,P88,R88)</formula>
    </cfRule>
  </conditionalFormatting>
  <conditionalFormatting sqref="P88">
    <cfRule type="expression" dxfId="231" priority="79" stopIfTrue="1">
      <formula>P88=MIN(H88,J88,L88,N88,P88,R88)</formula>
    </cfRule>
  </conditionalFormatting>
  <conditionalFormatting sqref="R88">
    <cfRule type="expression" dxfId="230" priority="76" stopIfTrue="1">
      <formula>R88=MIN(H88,J88,L88,N88,P88,R88)</formula>
    </cfRule>
  </conditionalFormatting>
  <conditionalFormatting sqref="H98">
    <cfRule type="expression" dxfId="229" priority="63" stopIfTrue="1">
      <formula>H98=MIN(H98,J98,L98,N98,P98,R98)</formula>
    </cfRule>
  </conditionalFormatting>
  <conditionalFormatting sqref="J98">
    <cfRule type="expression" dxfId="228" priority="62" stopIfTrue="1">
      <formula>J98=MIN(H98,J98,L98,N98,P98,R98)</formula>
    </cfRule>
  </conditionalFormatting>
  <conditionalFormatting sqref="L98">
    <cfRule type="expression" dxfId="227" priority="61" stopIfTrue="1">
      <formula>L98=MIN(H98,J98,L98,N98,P98,R98)</formula>
    </cfRule>
  </conditionalFormatting>
  <conditionalFormatting sqref="P98">
    <cfRule type="expression" dxfId="226" priority="60" stopIfTrue="1">
      <formula>P98=MIN(H98,J98,L98,N98,P98,R98)</formula>
    </cfRule>
  </conditionalFormatting>
  <conditionalFormatting sqref="R98">
    <cfRule type="expression" dxfId="225" priority="59" stopIfTrue="1">
      <formula>R98=MIN(H98,J98,L98,N98,P98,R98)</formula>
    </cfRule>
  </conditionalFormatting>
  <conditionalFormatting sqref="L17">
    <cfRule type="expression" dxfId="224" priority="56" stopIfTrue="1">
      <formula>L17=MIN(seal1)</formula>
    </cfRule>
  </conditionalFormatting>
  <conditionalFormatting sqref="P17">
    <cfRule type="expression" dxfId="223" priority="55" stopIfTrue="1">
      <formula>P17=MIN(seal1)</formula>
    </cfRule>
  </conditionalFormatting>
  <conditionalFormatting sqref="R17">
    <cfRule type="expression" dxfId="222" priority="54" stopIfTrue="1">
      <formula>R17=MIN(seal1)</formula>
    </cfRule>
  </conditionalFormatting>
  <conditionalFormatting sqref="L23">
    <cfRule type="expression" dxfId="221" priority="53" stopIfTrue="1">
      <formula>L23=MIN(seal2)</formula>
    </cfRule>
  </conditionalFormatting>
  <conditionalFormatting sqref="P23">
    <cfRule type="expression" dxfId="220" priority="52" stopIfTrue="1">
      <formula>P23=MIN(seal2)</formula>
    </cfRule>
  </conditionalFormatting>
  <conditionalFormatting sqref="R23">
    <cfRule type="expression" dxfId="219" priority="51" stopIfTrue="1">
      <formula>R23=MIN(seal2)</formula>
    </cfRule>
  </conditionalFormatting>
  <conditionalFormatting sqref="L29">
    <cfRule type="expression" dxfId="218" priority="50" stopIfTrue="1">
      <formula>L29=MIN(seal3)</formula>
    </cfRule>
  </conditionalFormatting>
  <conditionalFormatting sqref="P29">
    <cfRule type="expression" dxfId="217" priority="49" stopIfTrue="1">
      <formula>P29=MIN(seal3)</formula>
    </cfRule>
  </conditionalFormatting>
  <conditionalFormatting sqref="R29">
    <cfRule type="expression" dxfId="216" priority="48" stopIfTrue="1">
      <formula>R29=MIN(seal3)</formula>
    </cfRule>
  </conditionalFormatting>
  <conditionalFormatting sqref="L35">
    <cfRule type="expression" dxfId="215" priority="38" stopIfTrue="1">
      <formula>(L35=SMALL(seal4,1))*(L35&lt;&gt;"")=1</formula>
    </cfRule>
  </conditionalFormatting>
  <conditionalFormatting sqref="P35">
    <cfRule type="expression" dxfId="214" priority="37" stopIfTrue="1">
      <formula>(P35=SMALL(seal4,1))*(P35&lt;&gt;"")=1</formula>
    </cfRule>
  </conditionalFormatting>
  <conditionalFormatting sqref="R35">
    <cfRule type="expression" dxfId="213" priority="36" stopIfTrue="1">
      <formula>(R35=SMALL(seal4,1))*(R35&lt;&gt;"")=1</formula>
    </cfRule>
  </conditionalFormatting>
  <conditionalFormatting sqref="H42">
    <cfRule type="expression" dxfId="212" priority="26" stopIfTrue="1">
      <formula>(H42=SMALL(seal5,1))*(H42&lt;&gt;"")=1</formula>
    </cfRule>
  </conditionalFormatting>
  <conditionalFormatting sqref="L42">
    <cfRule type="expression" dxfId="211" priority="25" stopIfTrue="1">
      <formula>(L42=SMALL(seal5,1))*(L42&lt;&gt;"")=1</formula>
    </cfRule>
  </conditionalFormatting>
  <conditionalFormatting sqref="P42">
    <cfRule type="expression" dxfId="210" priority="24" stopIfTrue="1">
      <formula>(P42=SMALL(seal5,1))*(P42&lt;&gt;"")=1</formula>
    </cfRule>
  </conditionalFormatting>
  <conditionalFormatting sqref="R42">
    <cfRule type="expression" dxfId="209" priority="23" stopIfTrue="1">
      <formula>(R42=SMALL(seal5,1))*(R42&lt;&gt;"")=1</formula>
    </cfRule>
  </conditionalFormatting>
  <conditionalFormatting sqref="H48">
    <cfRule type="expression" dxfId="208" priority="21" stopIfTrue="1">
      <formula>(H48=SMALL(seal6,1))*(H48&lt;&gt;"")=1</formula>
    </cfRule>
  </conditionalFormatting>
  <conditionalFormatting sqref="L48">
    <cfRule type="expression" dxfId="207" priority="16" stopIfTrue="1">
      <formula>(L48=SMALL(seal6,1))*(L48&lt;&gt;"")=1</formula>
    </cfRule>
  </conditionalFormatting>
  <conditionalFormatting sqref="P48">
    <cfRule type="expression" dxfId="206" priority="15" stopIfTrue="1">
      <formula>(P48=SMALL(seal6,1))*(P48&lt;&gt;"")=1</formula>
    </cfRule>
  </conditionalFormatting>
  <conditionalFormatting sqref="R48">
    <cfRule type="expression" dxfId="205" priority="14" stopIfTrue="1">
      <formula>(R48=SMALL(seal6,1))*(R48&lt;&gt;"")=1</formula>
    </cfRule>
  </conditionalFormatting>
  <conditionalFormatting sqref="H65">
    <cfRule type="expression" dxfId="201" priority="8" stopIfTrue="1">
      <formula>(H65=SMALL(seal7,1))*(H65&lt;&gt;"")=1</formula>
    </cfRule>
  </conditionalFormatting>
  <conditionalFormatting sqref="L65">
    <cfRule type="expression" dxfId="128" priority="3" stopIfTrue="1">
      <formula>(L65=SMALL(seal7,1))*(L65&lt;&gt;"")=1</formula>
    </cfRule>
  </conditionalFormatting>
  <conditionalFormatting sqref="P65">
    <cfRule type="expression" dxfId="126" priority="2" stopIfTrue="1">
      <formula>(P65=SMALL(seal7,1))*(P65&lt;&gt;"")=1</formula>
    </cfRule>
  </conditionalFormatting>
  <conditionalFormatting sqref="R65">
    <cfRule type="expression" dxfId="124" priority="1" stopIfTrue="1">
      <formula>(R65=SMALL(seal7,1))*(R65&lt;&gt;"")=1</formula>
    </cfRule>
  </conditionalFormatting>
  <pageMargins left="0" right="0" top="0.3" bottom="0.3" header="0.5" footer="0.5"/>
  <pageSetup scale="36" orientation="landscape" r:id="rId1"/>
  <headerFooter alignWithMargins="0"/>
  <rowBreaks count="1" manualBreakCount="1">
    <brk id="49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Zeros="0" tabSelected="1" topLeftCell="A22" zoomScale="50" zoomScaleNormal="50" zoomScaleSheetLayoutView="50" workbookViewId="0">
      <selection activeCell="H54" sqref="H54"/>
    </sheetView>
  </sheetViews>
  <sheetFormatPr defaultColWidth="9" defaultRowHeight="25.5" x14ac:dyDescent="0.35"/>
  <cols>
    <col min="1" max="1" width="10.28515625" style="5" customWidth="1"/>
    <col min="2" max="2" width="65.140625" style="5" customWidth="1"/>
    <col min="3" max="3" width="9.5703125" style="5" customWidth="1"/>
    <col min="4" max="4" width="23.5703125" style="5" customWidth="1"/>
    <col min="5" max="5" width="17.28515625" style="5" customWidth="1"/>
    <col min="6" max="6" width="19.85546875" style="5" customWidth="1"/>
    <col min="7" max="7" width="20.85546875" style="46" customWidth="1"/>
    <col min="8" max="8" width="24.85546875" style="46" customWidth="1"/>
    <col min="9" max="9" width="20.85546875" style="46" customWidth="1"/>
    <col min="10" max="10" width="24.85546875" style="46" customWidth="1"/>
    <col min="11" max="11" width="20.85546875" style="46" customWidth="1"/>
    <col min="12" max="12" width="24.85546875" style="46" customWidth="1"/>
    <col min="13" max="13" width="20.85546875" style="46" customWidth="1"/>
    <col min="14" max="14" width="24.85546875" style="46" customWidth="1"/>
    <col min="15" max="16384" width="9" style="1"/>
  </cols>
  <sheetData>
    <row r="1" spans="1:15" s="3" customFormat="1" ht="33.950000000000003" customHeight="1" x14ac:dyDescent="0.35">
      <c r="A1" s="292" t="s">
        <v>46</v>
      </c>
      <c r="B1" s="293"/>
      <c r="C1" s="60"/>
      <c r="D1" s="185"/>
      <c r="E1" s="186"/>
      <c r="F1" s="60"/>
      <c r="G1" s="187" t="s">
        <v>0</v>
      </c>
      <c r="H1" s="188"/>
      <c r="I1" s="189" t="s">
        <v>0</v>
      </c>
      <c r="J1" s="190"/>
      <c r="K1" s="187" t="s">
        <v>0</v>
      </c>
      <c r="L1" s="188"/>
      <c r="M1" s="190" t="s">
        <v>0</v>
      </c>
      <c r="N1" s="191"/>
      <c r="O1" s="2"/>
    </row>
    <row r="2" spans="1:15" s="3" customFormat="1" ht="33.950000000000003" customHeight="1" x14ac:dyDescent="0.35">
      <c r="A2" s="11"/>
      <c r="B2" s="26" t="s">
        <v>3</v>
      </c>
      <c r="C2" s="5"/>
      <c r="D2" s="22" t="s">
        <v>45</v>
      </c>
      <c r="E2" s="22"/>
      <c r="F2" s="32"/>
      <c r="G2" s="264" t="s">
        <v>53</v>
      </c>
      <c r="H2" s="289"/>
      <c r="I2" s="268" t="s">
        <v>53</v>
      </c>
      <c r="J2" s="269"/>
      <c r="K2" s="264" t="s">
        <v>58</v>
      </c>
      <c r="L2" s="289"/>
      <c r="M2" s="268" t="s">
        <v>61</v>
      </c>
      <c r="N2" s="269"/>
      <c r="O2" s="2"/>
    </row>
    <row r="3" spans="1:15" s="3" customFormat="1" ht="33.950000000000003" customHeight="1" x14ac:dyDescent="0.35">
      <c r="A3" s="11"/>
      <c r="B3" s="26" t="s">
        <v>4</v>
      </c>
      <c r="C3" s="5"/>
      <c r="D3" s="155" t="s">
        <v>1</v>
      </c>
      <c r="E3" s="23" t="s">
        <v>2</v>
      </c>
      <c r="F3" s="39"/>
      <c r="G3" s="298" t="s">
        <v>57</v>
      </c>
      <c r="H3" s="299"/>
      <c r="I3" s="252" t="s">
        <v>56</v>
      </c>
      <c r="J3" s="253"/>
      <c r="K3" s="260" t="s">
        <v>50</v>
      </c>
      <c r="L3" s="271"/>
      <c r="M3" s="252" t="s">
        <v>62</v>
      </c>
      <c r="N3" s="253"/>
      <c r="O3" s="2"/>
    </row>
    <row r="4" spans="1:15" s="3" customFormat="1" ht="33.950000000000003" customHeight="1" x14ac:dyDescent="0.35">
      <c r="A4" s="11"/>
      <c r="B4" s="26" t="s">
        <v>6</v>
      </c>
      <c r="C4" s="5"/>
      <c r="D4" s="155" t="s">
        <v>31</v>
      </c>
      <c r="E4" s="280" t="s">
        <v>44</v>
      </c>
      <c r="F4" s="281"/>
      <c r="G4" s="300" t="s">
        <v>54</v>
      </c>
      <c r="H4" s="301"/>
      <c r="I4" s="302" t="s">
        <v>54</v>
      </c>
      <c r="J4" s="303"/>
      <c r="K4" s="300" t="s">
        <v>51</v>
      </c>
      <c r="L4" s="301"/>
      <c r="M4" s="302" t="s">
        <v>63</v>
      </c>
      <c r="N4" s="303"/>
      <c r="O4" s="2"/>
    </row>
    <row r="5" spans="1:15" s="3" customFormat="1" ht="33.950000000000003" customHeight="1" x14ac:dyDescent="0.35">
      <c r="A5" s="11"/>
      <c r="B5" s="194"/>
      <c r="C5" s="5"/>
      <c r="D5" s="5"/>
      <c r="E5" s="5"/>
      <c r="F5" s="154" t="s">
        <v>5</v>
      </c>
      <c r="G5" s="294" t="s">
        <v>55</v>
      </c>
      <c r="H5" s="295"/>
      <c r="I5" s="296" t="s">
        <v>55</v>
      </c>
      <c r="J5" s="297"/>
      <c r="K5" s="294" t="s">
        <v>59</v>
      </c>
      <c r="L5" s="295"/>
      <c r="M5" s="296" t="s">
        <v>60</v>
      </c>
      <c r="N5" s="297"/>
      <c r="O5" s="2"/>
    </row>
    <row r="6" spans="1:15" s="3" customFormat="1" ht="33.950000000000003" customHeight="1" x14ac:dyDescent="0.35">
      <c r="A6" s="11"/>
      <c r="B6" s="5"/>
      <c r="C6" s="5"/>
      <c r="D6" s="5"/>
      <c r="E6" s="307" t="s">
        <v>7</v>
      </c>
      <c r="F6" s="308"/>
      <c r="G6" s="165"/>
      <c r="H6" s="166"/>
      <c r="I6" s="89"/>
      <c r="J6" s="90"/>
      <c r="K6" s="165"/>
      <c r="L6" s="166"/>
      <c r="M6" s="89"/>
      <c r="N6" s="90"/>
      <c r="O6" s="2"/>
    </row>
    <row r="7" spans="1:15" s="3" customFormat="1" ht="33.950000000000003" customHeight="1" x14ac:dyDescent="0.35">
      <c r="A7" s="62" t="s">
        <v>8</v>
      </c>
      <c r="B7" s="62"/>
      <c r="C7" s="62"/>
      <c r="D7" s="62"/>
      <c r="E7" s="40" t="s">
        <v>9</v>
      </c>
      <c r="F7" s="156"/>
      <c r="G7" s="111" t="s">
        <v>9</v>
      </c>
      <c r="H7" s="112"/>
      <c r="I7" s="78" t="s">
        <v>9</v>
      </c>
      <c r="J7" s="79"/>
      <c r="K7" s="111" t="s">
        <v>9</v>
      </c>
      <c r="L7" s="112"/>
      <c r="M7" s="237" t="s">
        <v>9</v>
      </c>
      <c r="N7" s="161"/>
      <c r="O7" s="2"/>
    </row>
    <row r="8" spans="1:15" s="3" customFormat="1" ht="33.950000000000003" customHeight="1" x14ac:dyDescent="0.35">
      <c r="A8" s="158" t="s">
        <v>13</v>
      </c>
      <c r="B8" s="130" t="s">
        <v>8</v>
      </c>
      <c r="C8" s="130" t="s">
        <v>9</v>
      </c>
      <c r="D8" s="129" t="s">
        <v>10</v>
      </c>
      <c r="E8" s="103" t="s">
        <v>14</v>
      </c>
      <c r="F8" s="162" t="s">
        <v>11</v>
      </c>
      <c r="G8" s="113" t="s">
        <v>14</v>
      </c>
      <c r="H8" s="167" t="s">
        <v>12</v>
      </c>
      <c r="I8" s="106" t="s">
        <v>14</v>
      </c>
      <c r="J8" s="163" t="s">
        <v>12</v>
      </c>
      <c r="K8" s="113" t="s">
        <v>14</v>
      </c>
      <c r="L8" s="167" t="s">
        <v>12</v>
      </c>
      <c r="M8" s="237" t="s">
        <v>14</v>
      </c>
      <c r="N8" s="163" t="s">
        <v>12</v>
      </c>
      <c r="O8" s="2"/>
    </row>
    <row r="9" spans="1:15" s="3" customFormat="1" ht="33.950000000000003" customHeight="1" x14ac:dyDescent="0.3">
      <c r="A9" s="196">
        <v>12</v>
      </c>
      <c r="B9" s="67" t="s">
        <v>28</v>
      </c>
      <c r="C9" s="6"/>
      <c r="D9" s="10"/>
      <c r="E9" s="59"/>
      <c r="F9" s="55">
        <f>IF(D9=0,0,ROUND(+D9*E9,2))</f>
        <v>0</v>
      </c>
      <c r="G9" s="58"/>
      <c r="H9" s="58">
        <f t="shared" ref="H9" si="0">IF(G9=0,0,ROUND(+$D9*G9,2))</f>
        <v>0</v>
      </c>
      <c r="I9" s="58"/>
      <c r="J9" s="58">
        <f t="shared" ref="J9:J10" si="1">IF(I9=0,0,ROUND(+$D9*I9,2))</f>
        <v>0</v>
      </c>
      <c r="K9" s="58"/>
      <c r="L9" s="58">
        <f t="shared" ref="L9:L10" si="2">IF(K9=0,0,ROUND(+$D9*K9,2))</f>
        <v>0</v>
      </c>
      <c r="M9" s="58"/>
      <c r="N9" s="57">
        <f t="shared" ref="N9" si="3">IF(M9=0,0,ROUND(+$D9*M9,2))</f>
        <v>0</v>
      </c>
      <c r="O9" s="2"/>
    </row>
    <row r="10" spans="1:15" s="3" customFormat="1" ht="33.950000000000003" customHeight="1" thickBot="1" x14ac:dyDescent="0.35">
      <c r="A10" s="197"/>
      <c r="B10" s="16" t="s">
        <v>32</v>
      </c>
      <c r="C10" s="21" t="s">
        <v>35</v>
      </c>
      <c r="D10" s="207">
        <f>[1]Dakota!$Z$37</f>
        <v>67</v>
      </c>
      <c r="E10" s="226">
        <f>[1]Dakota!$AD$37</f>
        <v>500</v>
      </c>
      <c r="F10" s="126">
        <f>IF(D10=0,0,ROUND(+D10*E10,2))</f>
        <v>33500</v>
      </c>
      <c r="G10" s="172"/>
      <c r="H10" s="168">
        <f>IF(G10=0,0,ROUND(+$D10*G10,2))</f>
        <v>0</v>
      </c>
      <c r="I10" s="92"/>
      <c r="J10" s="92">
        <f t="shared" si="1"/>
        <v>0</v>
      </c>
      <c r="K10" s="179"/>
      <c r="L10" s="172">
        <f t="shared" si="2"/>
        <v>0</v>
      </c>
      <c r="M10" s="180">
        <v>453.17</v>
      </c>
      <c r="N10" s="92">
        <f>IF(M10=0,0,ROUND(+$D10*M10,2))</f>
        <v>30362.39</v>
      </c>
      <c r="O10" s="2"/>
    </row>
    <row r="11" spans="1:15" s="3" customFormat="1" ht="33.950000000000003" customHeight="1" thickTop="1" x14ac:dyDescent="0.3">
      <c r="A11" s="198"/>
      <c r="B11" s="13"/>
      <c r="C11" s="5"/>
      <c r="D11" s="208"/>
      <c r="E11" s="159" t="s">
        <v>15</v>
      </c>
      <c r="F11" s="52">
        <f>SUM(F9:F10)</f>
        <v>33500</v>
      </c>
      <c r="G11" s="175"/>
      <c r="H11" s="176">
        <f>SUM(H10)</f>
        <v>0</v>
      </c>
      <c r="I11" s="97"/>
      <c r="J11" s="99">
        <f>SUM(J10)</f>
        <v>0</v>
      </c>
      <c r="K11" s="175"/>
      <c r="L11" s="176">
        <f>SUM(L10)</f>
        <v>0</v>
      </c>
      <c r="M11" s="97"/>
      <c r="N11" s="99">
        <f>SUM(N10)</f>
        <v>30362.39</v>
      </c>
      <c r="O11" s="2"/>
    </row>
    <row r="12" spans="1:15" s="3" customFormat="1" ht="33.950000000000003" customHeight="1" x14ac:dyDescent="0.3">
      <c r="A12" s="198"/>
      <c r="B12" s="5"/>
      <c r="C12" s="5">
        <f>'[2]MATERIAL PROPOSAL'!F26</f>
        <v>0</v>
      </c>
      <c r="D12" s="304" t="s">
        <v>16</v>
      </c>
      <c r="E12" s="305"/>
      <c r="F12" s="306"/>
      <c r="G12" s="164"/>
      <c r="H12" s="250" t="str">
        <f>IF(H11&gt;0,(H11-$F$11)/$F$11,"")</f>
        <v/>
      </c>
      <c r="I12" s="94"/>
      <c r="J12" s="250" t="str">
        <f>IF(J11&gt;0,(J11-$F$11)/$F$11,"")</f>
        <v/>
      </c>
      <c r="K12" s="171"/>
      <c r="L12" s="250" t="str">
        <f>IF(L11&gt;0,(L11-$F$11)/$F$11,"")</f>
        <v/>
      </c>
      <c r="M12" s="94"/>
      <c r="N12" s="250">
        <f>IF(N11&gt;0,(N11-$F$11)/$F$11,"")</f>
        <v>-9.3660000000000021E-2</v>
      </c>
      <c r="O12" s="2"/>
    </row>
    <row r="13" spans="1:15" s="3" customFormat="1" ht="33.950000000000003" customHeight="1" x14ac:dyDescent="0.2">
      <c r="A13" s="199"/>
      <c r="B13" s="125"/>
      <c r="C13" s="125"/>
      <c r="D13" s="125"/>
      <c r="E13" s="125"/>
      <c r="F13" s="125"/>
      <c r="G13" s="169"/>
      <c r="H13" s="169"/>
      <c r="I13" s="125"/>
      <c r="J13" s="125"/>
      <c r="K13" s="169"/>
      <c r="L13" s="169"/>
      <c r="M13" s="125"/>
      <c r="N13" s="192"/>
      <c r="O13" s="2"/>
    </row>
    <row r="14" spans="1:15" s="3" customFormat="1" ht="33.950000000000003" customHeight="1" x14ac:dyDescent="0.3">
      <c r="A14" s="200">
        <v>13</v>
      </c>
      <c r="B14" s="67" t="s">
        <v>28</v>
      </c>
      <c r="C14" s="5"/>
      <c r="D14" s="10"/>
      <c r="E14" s="9"/>
      <c r="F14" s="6">
        <f>IF(D14=0,0,ROUND(+D14*E14,2))</f>
        <v>0</v>
      </c>
      <c r="G14" s="47"/>
      <c r="H14" s="51">
        <f>IF(G14=0,0,ROUND(+D14*G14,2))</f>
        <v>0</v>
      </c>
      <c r="I14" s="47"/>
      <c r="J14" s="51">
        <f>IF(I14=0,0,ROUND(+$D14*I14,2))</f>
        <v>0</v>
      </c>
      <c r="K14" s="47"/>
      <c r="L14" s="51">
        <f>IF(K14=0,0,ROUND(+$D14*K14,2))</f>
        <v>0</v>
      </c>
      <c r="M14" s="47"/>
      <c r="N14" s="195">
        <f>IF(M14=0,0,ROUND(+$D14*M14,2))</f>
        <v>0</v>
      </c>
      <c r="O14" s="2"/>
    </row>
    <row r="15" spans="1:15" s="3" customFormat="1" ht="33.950000000000003" customHeight="1" thickBot="1" x14ac:dyDescent="0.35">
      <c r="A15" s="197"/>
      <c r="B15" s="5" t="s">
        <v>34</v>
      </c>
      <c r="C15" s="14" t="s">
        <v>35</v>
      </c>
      <c r="D15" s="207">
        <f>[1]Dakota!$Z$40</f>
        <v>415</v>
      </c>
      <c r="E15" s="226">
        <f>[1]Dakota!$AD$40</f>
        <v>10.5</v>
      </c>
      <c r="F15" s="126">
        <f>IF(D15=0,0,ROUND(+D15*E15,2))</f>
        <v>4357.5</v>
      </c>
      <c r="G15" s="172"/>
      <c r="H15" s="168">
        <f>IF(G15=0,0,ROUND(+$D15*G15,2))</f>
        <v>0</v>
      </c>
      <c r="I15" s="96"/>
      <c r="J15" s="96">
        <f>IF(I15=0,0,ROUND(+$D15*I15,2))</f>
        <v>0</v>
      </c>
      <c r="K15" s="168">
        <v>10.25</v>
      </c>
      <c r="L15" s="168">
        <f t="shared" ref="L15:N15" si="4">IF(K15=0,0,ROUND(+$D15*K15,2))</f>
        <v>4253.75</v>
      </c>
      <c r="M15" s="96"/>
      <c r="N15" s="96">
        <f t="shared" si="4"/>
        <v>0</v>
      </c>
      <c r="O15" s="2"/>
    </row>
    <row r="16" spans="1:15" s="3" customFormat="1" ht="33.950000000000003" customHeight="1" thickTop="1" x14ac:dyDescent="0.3">
      <c r="A16" s="201"/>
      <c r="B16" s="5"/>
      <c r="C16" s="5"/>
      <c r="D16" s="206"/>
      <c r="E16" s="159" t="s">
        <v>15</v>
      </c>
      <c r="F16" s="128">
        <f>SUM(F15)</f>
        <v>4357.5</v>
      </c>
      <c r="G16" s="175"/>
      <c r="H16" s="173">
        <f>SUM(H15:H15)</f>
        <v>0</v>
      </c>
      <c r="I16" s="97"/>
      <c r="J16" s="91">
        <f>SUM(J15:J15)</f>
        <v>0</v>
      </c>
      <c r="K16" s="175"/>
      <c r="L16" s="173">
        <f>SUM(L15:L15)</f>
        <v>4253.75</v>
      </c>
      <c r="M16" s="97"/>
      <c r="N16" s="99">
        <f>SUM(N15:N15)</f>
        <v>0</v>
      </c>
      <c r="O16" s="2"/>
    </row>
    <row r="17" spans="1:15" s="3" customFormat="1" ht="33.950000000000003" customHeight="1" x14ac:dyDescent="0.3">
      <c r="A17" s="201"/>
      <c r="B17" s="5"/>
      <c r="C17" s="5"/>
      <c r="D17" s="304" t="s">
        <v>16</v>
      </c>
      <c r="E17" s="305"/>
      <c r="F17" s="306"/>
      <c r="G17" s="164"/>
      <c r="H17" s="171">
        <f>IF(H16&gt;0,(H16-F16)/F16,0)</f>
        <v>0</v>
      </c>
      <c r="I17" s="94"/>
      <c r="J17" s="94">
        <f>IF(J16&gt;0,(J16-F16)/F16,0)</f>
        <v>0</v>
      </c>
      <c r="K17" s="171"/>
      <c r="L17" s="171">
        <f>IF(L16&gt;0,(L16-F16)/F16,0)</f>
        <v>-2.3809523809523808E-2</v>
      </c>
      <c r="M17" s="94"/>
      <c r="N17" s="193">
        <f>IF(N16&gt;0,(N16-F16)/F16,0)</f>
        <v>0</v>
      </c>
      <c r="O17" s="2"/>
    </row>
    <row r="18" spans="1:15" s="3" customFormat="1" ht="33.950000000000003" customHeight="1" x14ac:dyDescent="0.2">
      <c r="A18" s="199"/>
      <c r="B18" s="125"/>
      <c r="C18" s="125"/>
      <c r="D18" s="125"/>
      <c r="E18" s="125"/>
      <c r="F18" s="125"/>
      <c r="G18" s="169"/>
      <c r="H18" s="169"/>
      <c r="I18" s="125"/>
      <c r="J18" s="125"/>
      <c r="K18" s="169"/>
      <c r="L18" s="169"/>
      <c r="M18" s="125"/>
      <c r="N18" s="192"/>
      <c r="O18" s="2"/>
    </row>
    <row r="19" spans="1:15" s="3" customFormat="1" ht="33.950000000000003" customHeight="1" x14ac:dyDescent="0.3">
      <c r="A19" s="200">
        <v>14</v>
      </c>
      <c r="B19" s="67" t="s">
        <v>29</v>
      </c>
      <c r="C19" s="6"/>
      <c r="D19" s="53"/>
      <c r="E19" s="12"/>
      <c r="F19" s="12">
        <f>IF(D19=0,0,ROUND(+D19*E19,2))</f>
        <v>0</v>
      </c>
      <c r="G19" s="51"/>
      <c r="H19" s="51">
        <f t="shared" ref="H19:H21" si="5">IF(G19=0,0,ROUND(+$D19*G19,2))</f>
        <v>0</v>
      </c>
      <c r="I19" s="51"/>
      <c r="J19" s="51">
        <f t="shared" ref="J19:J21" si="6">IF(I19=0,0,ROUND(+$D19*I19,2))</f>
        <v>0</v>
      </c>
      <c r="K19" s="51"/>
      <c r="L19" s="51">
        <f t="shared" ref="L19:L21" si="7">IF(K19=0,0,ROUND(+$D19*K19,2))</f>
        <v>0</v>
      </c>
      <c r="M19" s="127"/>
      <c r="N19" s="54"/>
      <c r="O19" s="2"/>
    </row>
    <row r="20" spans="1:15" s="3" customFormat="1" ht="33.950000000000003" customHeight="1" x14ac:dyDescent="0.3">
      <c r="A20" s="202"/>
      <c r="B20" s="5" t="s">
        <v>38</v>
      </c>
      <c r="C20" s="14" t="str">
        <f>'[3]MATERIAL PROPOSAL'!$F$213</f>
        <v>TON</v>
      </c>
      <c r="D20" s="205">
        <f>[1]Ridott!$Z$37</f>
        <v>12</v>
      </c>
      <c r="E20" s="227">
        <f>[1]Ridott!$AD$37</f>
        <v>485</v>
      </c>
      <c r="F20" s="64">
        <f>IF(D20=0,0,ROUND(+D20*E20,2))</f>
        <v>5820</v>
      </c>
      <c r="G20" s="174"/>
      <c r="H20" s="174">
        <f t="shared" si="5"/>
        <v>0</v>
      </c>
      <c r="I20" s="93"/>
      <c r="J20" s="93">
        <f t="shared" si="6"/>
        <v>0</v>
      </c>
      <c r="K20" s="177"/>
      <c r="L20" s="174">
        <f t="shared" si="7"/>
        <v>0</v>
      </c>
      <c r="M20" s="93">
        <v>462.37</v>
      </c>
      <c r="N20" s="98">
        <f>IF(M20=0,0,ROUND(+$D20*M20,2))</f>
        <v>5548.44</v>
      </c>
      <c r="O20" s="2"/>
    </row>
    <row r="21" spans="1:15" s="3" customFormat="1" ht="33.950000000000003" customHeight="1" thickBot="1" x14ac:dyDescent="0.35">
      <c r="A21" s="202"/>
      <c r="B21" s="5" t="s">
        <v>32</v>
      </c>
      <c r="C21" s="14" t="s">
        <v>35</v>
      </c>
      <c r="D21" s="205">
        <f>[1]Ridott!$Z$40</f>
        <v>125</v>
      </c>
      <c r="E21" s="228">
        <f>[1]Ridott!$AD$40</f>
        <v>500</v>
      </c>
      <c r="F21" s="64">
        <f>IF(D21=0,0,ROUND(+D21*E21,2))</f>
        <v>62500</v>
      </c>
      <c r="G21" s="184"/>
      <c r="H21" s="184">
        <f t="shared" si="5"/>
        <v>0</v>
      </c>
      <c r="I21" s="182"/>
      <c r="J21" s="182">
        <f t="shared" si="6"/>
        <v>0</v>
      </c>
      <c r="K21" s="181"/>
      <c r="L21" s="184">
        <f t="shared" si="7"/>
        <v>0</v>
      </c>
      <c r="M21" s="182">
        <v>453.17</v>
      </c>
      <c r="N21" s="183">
        <f>IF(M21=0,0,ROUND(+$D21*M21,2))</f>
        <v>56646.25</v>
      </c>
      <c r="O21" s="2"/>
    </row>
    <row r="22" spans="1:15" s="3" customFormat="1" ht="33.950000000000003" customHeight="1" thickTop="1" x14ac:dyDescent="0.3">
      <c r="A22" s="198"/>
      <c r="B22" s="13"/>
      <c r="C22" s="5"/>
      <c r="D22" s="70"/>
      <c r="E22" s="159" t="s">
        <v>15</v>
      </c>
      <c r="F22" s="128">
        <f>SUM(F19:F21)</f>
        <v>68320</v>
      </c>
      <c r="G22" s="175"/>
      <c r="H22" s="173">
        <f>SUM(H19:H21)</f>
        <v>0</v>
      </c>
      <c r="I22" s="97"/>
      <c r="J22" s="91">
        <f>SUM(J19:J21)</f>
        <v>0</v>
      </c>
      <c r="K22" s="178"/>
      <c r="L22" s="173">
        <f>SUM(L20:L20)</f>
        <v>0</v>
      </c>
      <c r="M22" s="97"/>
      <c r="N22" s="99">
        <f>SUM(N20:N21)</f>
        <v>62194.69</v>
      </c>
      <c r="O22" s="2"/>
    </row>
    <row r="23" spans="1:15" s="3" customFormat="1" ht="33.950000000000003" customHeight="1" x14ac:dyDescent="0.3">
      <c r="A23" s="198"/>
      <c r="B23" s="13"/>
      <c r="C23" s="5"/>
      <c r="D23" s="304" t="s">
        <v>16</v>
      </c>
      <c r="E23" s="305"/>
      <c r="F23" s="306"/>
      <c r="G23" s="164"/>
      <c r="H23" s="250" t="str">
        <f>IF(H22&gt;0,(H22-$F$22)/$F$22,"")</f>
        <v/>
      </c>
      <c r="I23" s="94"/>
      <c r="J23" s="250" t="str">
        <f>IF(J22&gt;0,(J22-$F$22)/$F$22,"")</f>
        <v/>
      </c>
      <c r="K23" s="171"/>
      <c r="L23" s="250" t="str">
        <f>IF(L22&gt;0,(L22-$F$22)/$F$22,"")</f>
        <v/>
      </c>
      <c r="M23" s="94"/>
      <c r="N23" s="250">
        <f>IF(N22&gt;0,(N22-$F$22)/$F$22,"")</f>
        <v>-8.9656176814988262E-2</v>
      </c>
      <c r="O23" s="2"/>
    </row>
    <row r="24" spans="1:15" s="3" customFormat="1" ht="33.950000000000003" customHeight="1" x14ac:dyDescent="0.2">
      <c r="A24" s="199"/>
      <c r="B24" s="125"/>
      <c r="C24" s="125"/>
      <c r="D24" s="125"/>
      <c r="E24" s="125"/>
      <c r="F24" s="125"/>
      <c r="G24" s="169"/>
      <c r="H24" s="169"/>
      <c r="I24" s="125"/>
      <c r="J24" s="125"/>
      <c r="K24" s="169"/>
      <c r="L24" s="169"/>
      <c r="M24" s="125"/>
      <c r="N24" s="192"/>
      <c r="O24" s="2"/>
    </row>
    <row r="25" spans="1:15" s="3" customFormat="1" ht="33.950000000000003" customHeight="1" x14ac:dyDescent="0.3">
      <c r="A25" s="203">
        <v>15</v>
      </c>
      <c r="B25" s="13" t="s">
        <v>29</v>
      </c>
      <c r="C25" s="5"/>
      <c r="D25" s="19"/>
      <c r="E25" s="5"/>
      <c r="F25" s="5">
        <f t="shared" ref="F25:F27" si="8">IF(D25=0,0,ROUND(+D25*E25,2))</f>
        <v>0</v>
      </c>
      <c r="G25" s="47"/>
      <c r="H25" s="47">
        <f t="shared" ref="H25:H27" si="9">IF(G25=0,0,ROUND(+$D25*G25,2))</f>
        <v>0</v>
      </c>
      <c r="I25" s="47"/>
      <c r="J25" s="47">
        <f t="shared" ref="J25:J27" si="10">IF(I25=0,0,ROUND(+$D25*I25,2))</f>
        <v>0</v>
      </c>
      <c r="K25" s="47"/>
      <c r="L25" s="47">
        <f t="shared" ref="L25:L27" si="11">IF(K25=0,0,ROUND(+$D25*K25,2))</f>
        <v>0</v>
      </c>
      <c r="M25" s="47"/>
      <c r="N25" s="54"/>
      <c r="O25" s="2"/>
    </row>
    <row r="26" spans="1:15" s="3" customFormat="1" ht="33.950000000000003" customHeight="1" x14ac:dyDescent="0.3">
      <c r="A26" s="202"/>
      <c r="B26" s="20" t="str">
        <f>'[3]MATERIAL PROPOSAL'!$B$219:$C$219</f>
        <v>SEAL COAT AGGREGATE CA-16</v>
      </c>
      <c r="C26" s="14" t="str">
        <f>'[3]MATERIAL PROPOSAL'!$F$219</f>
        <v>TON</v>
      </c>
      <c r="D26" s="205">
        <f>[1]Ridott!$Z$43</f>
        <v>715</v>
      </c>
      <c r="E26" s="227">
        <f>[1]Ridott!$AD$43</f>
        <v>10.5</v>
      </c>
      <c r="F26" s="64">
        <f t="shared" si="8"/>
        <v>7507.5</v>
      </c>
      <c r="G26" s="174"/>
      <c r="H26" s="174">
        <f t="shared" si="9"/>
        <v>0</v>
      </c>
      <c r="I26" s="93"/>
      <c r="J26" s="93">
        <f t="shared" si="10"/>
        <v>0</v>
      </c>
      <c r="K26" s="231">
        <v>10.25</v>
      </c>
      <c r="L26" s="174">
        <f t="shared" si="11"/>
        <v>7328.75</v>
      </c>
      <c r="M26" s="232"/>
      <c r="N26" s="98">
        <f>IF(M26=0,0,ROUND(+$D26*M26,2))</f>
        <v>0</v>
      </c>
      <c r="O26" s="2"/>
    </row>
    <row r="27" spans="1:15" s="3" customFormat="1" ht="33.950000000000003" customHeight="1" thickBot="1" x14ac:dyDescent="0.35">
      <c r="A27" s="202"/>
      <c r="B27" s="16" t="s">
        <v>39</v>
      </c>
      <c r="C27" s="14" t="s">
        <v>35</v>
      </c>
      <c r="D27" s="205">
        <f>[1]Ridott!$Z$46</f>
        <v>92</v>
      </c>
      <c r="E27" s="228">
        <f>[1]Ridott!$AD$46</f>
        <v>10.5</v>
      </c>
      <c r="F27" s="64">
        <f t="shared" si="8"/>
        <v>966</v>
      </c>
      <c r="G27" s="184"/>
      <c r="H27" s="184">
        <f t="shared" si="9"/>
        <v>0</v>
      </c>
      <c r="I27" s="182"/>
      <c r="J27" s="182">
        <f t="shared" si="10"/>
        <v>0</v>
      </c>
      <c r="K27" s="229">
        <v>10.25</v>
      </c>
      <c r="L27" s="184">
        <f t="shared" si="11"/>
        <v>943</v>
      </c>
      <c r="M27" s="230"/>
      <c r="N27" s="183">
        <f>IF(M27=0,0,ROUND(+$D27*M27,2))</f>
        <v>0</v>
      </c>
      <c r="O27" s="2"/>
    </row>
    <row r="28" spans="1:15" s="3" customFormat="1" ht="33.950000000000003" customHeight="1" thickTop="1" x14ac:dyDescent="0.3">
      <c r="A28" s="201"/>
      <c r="B28" s="13"/>
      <c r="C28" s="5"/>
      <c r="D28" s="71"/>
      <c r="E28" s="159" t="s">
        <v>15</v>
      </c>
      <c r="F28" s="160">
        <f>SUM(F25:F27)</f>
        <v>8473.5</v>
      </c>
      <c r="G28" s="175"/>
      <c r="H28" s="173">
        <f>SUM(H26:H27)</f>
        <v>0</v>
      </c>
      <c r="I28" s="97"/>
      <c r="J28" s="91">
        <f>SUM(J26)</f>
        <v>0</v>
      </c>
      <c r="K28" s="175"/>
      <c r="L28" s="173">
        <f>SUM(L26:L27)</f>
        <v>8271.75</v>
      </c>
      <c r="M28" s="97"/>
      <c r="N28" s="91">
        <f>SUM(N26:N26)</f>
        <v>0</v>
      </c>
      <c r="O28" s="2"/>
    </row>
    <row r="29" spans="1:15" s="3" customFormat="1" ht="33.950000000000003" customHeight="1" x14ac:dyDescent="0.3">
      <c r="A29" s="201"/>
      <c r="B29" s="5"/>
      <c r="C29" s="5"/>
      <c r="D29" s="304" t="s">
        <v>16</v>
      </c>
      <c r="E29" s="305"/>
      <c r="F29" s="306"/>
      <c r="G29" s="164"/>
      <c r="H29" s="171">
        <f>IF(H28&gt;0,(H28-F28)/F28,0)</f>
        <v>0</v>
      </c>
      <c r="I29" s="95"/>
      <c r="J29" s="94">
        <f>IF(J28&gt;0,(J28-F28)/F28,0)</f>
        <v>0</v>
      </c>
      <c r="K29" s="170"/>
      <c r="L29" s="171">
        <f>IF(L28&gt;0,(L28-F28)/F28,0)</f>
        <v>-2.3809523809523808E-2</v>
      </c>
      <c r="M29" s="95"/>
      <c r="N29" s="193">
        <f>IF(N28&gt;0,(N28-F28)/F28,0)</f>
        <v>0</v>
      </c>
      <c r="O29" s="2"/>
    </row>
    <row r="30" spans="1:15" s="3" customFormat="1" ht="33.950000000000003" customHeight="1" x14ac:dyDescent="0.2">
      <c r="A30" s="199"/>
      <c r="B30" s="125"/>
      <c r="C30" s="125"/>
      <c r="D30" s="125"/>
      <c r="E30" s="125"/>
      <c r="F30" s="125"/>
      <c r="G30" s="169"/>
      <c r="H30" s="169"/>
      <c r="I30" s="125"/>
      <c r="J30" s="125"/>
      <c r="K30" s="169"/>
      <c r="L30" s="169"/>
      <c r="M30" s="125"/>
      <c r="N30" s="192"/>
      <c r="O30" s="2"/>
    </row>
    <row r="31" spans="1:15" s="3" customFormat="1" ht="33.950000000000003" customHeight="1" x14ac:dyDescent="0.3">
      <c r="A31" s="200">
        <v>16</v>
      </c>
      <c r="B31" s="13" t="s">
        <v>47</v>
      </c>
      <c r="C31" s="5"/>
      <c r="D31" s="17"/>
      <c r="E31" s="5"/>
      <c r="F31" s="6">
        <f>IF(D31=0,0,ROUND(+D31*E31,2))</f>
        <v>0</v>
      </c>
      <c r="G31" s="47"/>
      <c r="H31" s="51">
        <f>IF(G31=0,0,ROUND(+$D31*G31,2))</f>
        <v>0</v>
      </c>
      <c r="I31" s="47"/>
      <c r="J31" s="51">
        <f>IF(I31=0,0,ROUND(+$D31*I31,2))</f>
        <v>0</v>
      </c>
      <c r="K31" s="47"/>
      <c r="L31" s="51">
        <f>IF(K31=0,0,ROUND(+$D31*K31,2))</f>
        <v>0</v>
      </c>
      <c r="M31" s="47"/>
      <c r="N31" s="54"/>
      <c r="O31" s="2"/>
    </row>
    <row r="32" spans="1:15" s="3" customFormat="1" ht="33.950000000000003" customHeight="1" x14ac:dyDescent="0.3">
      <c r="A32" s="197"/>
      <c r="B32" s="5" t="s">
        <v>38</v>
      </c>
      <c r="C32" s="14" t="str">
        <f>'[3]MATERIAL PROPOSAL'!$F$213</f>
        <v>TON</v>
      </c>
      <c r="D32" s="68">
        <f>'[1]Rock Grove'!$Z$37</f>
        <v>20</v>
      </c>
      <c r="E32" s="233">
        <f>'[1]Rock Grove'!$AD$37</f>
        <v>485</v>
      </c>
      <c r="F32" s="126">
        <f>IF(D32=0,0,ROUND(+D32*E32,2))</f>
        <v>9700</v>
      </c>
      <c r="G32" s="174"/>
      <c r="H32" s="177">
        <f>IF(G32=0,0,ROUND(+$D32*G32,2))</f>
        <v>0</v>
      </c>
      <c r="I32" s="93"/>
      <c r="J32" s="93">
        <f>IF(I32=0,0,ROUND(+$D32*I32,2))</f>
        <v>0</v>
      </c>
      <c r="K32" s="177"/>
      <c r="L32" s="177">
        <f>IF(K32=0,0,ROUND(+$D32*K32,2))</f>
        <v>0</v>
      </c>
      <c r="M32" s="98">
        <v>448.4</v>
      </c>
      <c r="N32" s="98">
        <f>IF(M32=0,0,ROUND(+$D32*M32,2))</f>
        <v>8968</v>
      </c>
      <c r="O32" s="2"/>
    </row>
    <row r="33" spans="1:15" s="3" customFormat="1" ht="33.950000000000003" customHeight="1" thickBot="1" x14ac:dyDescent="0.35">
      <c r="A33" s="197"/>
      <c r="B33" s="5" t="s">
        <v>32</v>
      </c>
      <c r="C33" s="14" t="s">
        <v>35</v>
      </c>
      <c r="D33" s="68">
        <f>'[1]Rock Grove'!$Z$40</f>
        <v>119</v>
      </c>
      <c r="E33" s="233">
        <f>'[1]Rock Grove'!$AD$40</f>
        <v>500</v>
      </c>
      <c r="F33" s="126">
        <f>IF(D33=0,0,ROUND(+D33*E33,2))</f>
        <v>59500</v>
      </c>
      <c r="G33" s="184"/>
      <c r="H33" s="181">
        <f>IF(G33=0,0,ROUND(+$D33*G33,2))</f>
        <v>0</v>
      </c>
      <c r="I33" s="182"/>
      <c r="J33" s="182">
        <f>IF(I33=0,0,ROUND(+$D33*I33,2))</f>
        <v>0</v>
      </c>
      <c r="K33" s="181"/>
      <c r="L33" s="181">
        <f>IF(K33=0,0,ROUND(+$D33*K33,2))</f>
        <v>0</v>
      </c>
      <c r="M33" s="183">
        <v>453.17</v>
      </c>
      <c r="N33" s="183">
        <f>IF(M33=0,0,ROUND(+$D33*M33,2))</f>
        <v>53927.23</v>
      </c>
      <c r="O33" s="2"/>
    </row>
    <row r="34" spans="1:15" s="3" customFormat="1" ht="33.950000000000003" customHeight="1" thickTop="1" x14ac:dyDescent="0.3">
      <c r="A34" s="198"/>
      <c r="B34" s="13"/>
      <c r="C34" s="5"/>
      <c r="D34" s="70"/>
      <c r="E34" s="64" t="s">
        <v>15</v>
      </c>
      <c r="F34" s="126">
        <f>SUM(F32:F33)</f>
        <v>69200</v>
      </c>
      <c r="G34" s="175"/>
      <c r="H34" s="176">
        <f>SUM(H32:H33)</f>
        <v>0</v>
      </c>
      <c r="I34" s="97"/>
      <c r="J34" s="99">
        <f>SUM(J32:J33)</f>
        <v>0</v>
      </c>
      <c r="K34" s="175"/>
      <c r="L34" s="176">
        <f>SUM(L32:L33)</f>
        <v>0</v>
      </c>
      <c r="M34" s="97"/>
      <c r="N34" s="99">
        <f>SUM(N32:N33)</f>
        <v>62895.23</v>
      </c>
      <c r="O34" s="2"/>
    </row>
    <row r="35" spans="1:15" s="3" customFormat="1" ht="33.950000000000003" customHeight="1" x14ac:dyDescent="0.3">
      <c r="A35" s="201"/>
      <c r="B35" s="5"/>
      <c r="C35" s="5"/>
      <c r="D35" s="304" t="s">
        <v>16</v>
      </c>
      <c r="E35" s="305"/>
      <c r="F35" s="306"/>
      <c r="G35" s="164"/>
      <c r="H35" s="250" t="str">
        <f>IF(H34&gt;0,(H34-$F$34)/$F$34,"")</f>
        <v/>
      </c>
      <c r="I35" s="95"/>
      <c r="J35" s="250" t="str">
        <f>IF(J34&gt;0,(J34-$F$34)/$F$34,"")</f>
        <v/>
      </c>
      <c r="K35" s="170"/>
      <c r="L35" s="250" t="str">
        <f>IF(L34&gt;0,(L34-$F$34)/$F$34,"")</f>
        <v/>
      </c>
      <c r="M35" s="250"/>
      <c r="N35" s="250">
        <f>IF(N34&gt;0,(N34-$F$34)/$F$34,"")</f>
        <v>-9.1109393063583774E-2</v>
      </c>
      <c r="O35" s="2"/>
    </row>
    <row r="36" spans="1:15" s="3" customFormat="1" ht="33.950000000000003" customHeight="1" x14ac:dyDescent="0.2">
      <c r="A36" s="199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92"/>
      <c r="O36" s="2"/>
    </row>
    <row r="37" spans="1:15" s="3" customFormat="1" ht="33.950000000000003" customHeight="1" x14ac:dyDescent="0.35">
      <c r="A37" s="292" t="s">
        <v>17</v>
      </c>
      <c r="B37" s="293"/>
      <c r="C37" s="60"/>
      <c r="D37" s="185"/>
      <c r="E37" s="186"/>
      <c r="F37" s="60"/>
      <c r="G37" s="187" t="s">
        <v>0</v>
      </c>
      <c r="H37" s="188"/>
      <c r="I37" s="189" t="s">
        <v>0</v>
      </c>
      <c r="J37" s="190"/>
      <c r="K37" s="187" t="s">
        <v>0</v>
      </c>
      <c r="L37" s="188"/>
      <c r="M37" s="190" t="s">
        <v>0</v>
      </c>
      <c r="N37" s="191"/>
      <c r="O37" s="2"/>
    </row>
    <row r="38" spans="1:15" s="3" customFormat="1" ht="33.950000000000003" customHeight="1" x14ac:dyDescent="0.35">
      <c r="A38" s="11"/>
      <c r="B38" s="26" t="s">
        <v>3</v>
      </c>
      <c r="C38" s="5"/>
      <c r="D38" s="22" t="str">
        <f>D2</f>
        <v>LET DATE: APRIL 7, 2015</v>
      </c>
      <c r="E38" s="22"/>
      <c r="F38" s="32"/>
      <c r="G38" s="264" t="str">
        <f>G2</f>
        <v>Rock Road Companies, Inc.</v>
      </c>
      <c r="H38" s="289"/>
      <c r="I38" s="268" t="str">
        <f>I2</f>
        <v>Rock Road Companies, Inc.</v>
      </c>
      <c r="J38" s="269"/>
      <c r="K38" s="264" t="str">
        <f>K2</f>
        <v>Conmat, Inc.</v>
      </c>
      <c r="L38" s="289"/>
      <c r="M38" s="268" t="str">
        <f>M2</f>
        <v>Flint Hills Resources</v>
      </c>
      <c r="N38" s="269"/>
      <c r="O38" s="2"/>
    </row>
    <row r="39" spans="1:15" s="3" customFormat="1" ht="33.950000000000003" customHeight="1" x14ac:dyDescent="0.35">
      <c r="A39" s="11"/>
      <c r="B39" s="26" t="s">
        <v>4</v>
      </c>
      <c r="C39" s="5"/>
      <c r="D39" s="155" t="s">
        <v>1</v>
      </c>
      <c r="E39" s="23" t="s">
        <v>2</v>
      </c>
      <c r="F39" s="39"/>
      <c r="G39" s="260" t="str">
        <f>G3</f>
        <v>301 W. Townline Rd. (MNRO)</v>
      </c>
      <c r="H39" s="271"/>
      <c r="I39" s="252" t="str">
        <f>I3</f>
        <v>301 W. Townline Rd. (RKFD)</v>
      </c>
      <c r="J39" s="253"/>
      <c r="K39" s="260" t="str">
        <f>K3</f>
        <v>P.O. Box 750</v>
      </c>
      <c r="L39" s="271"/>
      <c r="M39" s="252" t="str">
        <f>M3</f>
        <v>1550 Koch Ct.</v>
      </c>
      <c r="N39" s="253"/>
      <c r="O39" s="2"/>
    </row>
    <row r="40" spans="1:15" s="3" customFormat="1" ht="33.950000000000003" customHeight="1" x14ac:dyDescent="0.35">
      <c r="A40" s="11"/>
      <c r="B40" s="26" t="s">
        <v>6</v>
      </c>
      <c r="C40" s="5"/>
      <c r="D40" s="155" t="s">
        <v>31</v>
      </c>
      <c r="E40" s="280" t="str">
        <f>E4</f>
        <v>15-XX000-01-GM</v>
      </c>
      <c r="F40" s="281"/>
      <c r="G40" s="300" t="str">
        <f>G4</f>
        <v>Janesville, WI. 53556</v>
      </c>
      <c r="H40" s="301"/>
      <c r="I40" s="302" t="str">
        <f>I4</f>
        <v>Janesville, WI. 53556</v>
      </c>
      <c r="J40" s="303"/>
      <c r="K40" s="300" t="str">
        <f>K4</f>
        <v>Freeport, IL 61032</v>
      </c>
      <c r="L40" s="301"/>
      <c r="M40" s="302" t="str">
        <f>M4</f>
        <v>Dubuque, IA 52001</v>
      </c>
      <c r="N40" s="303"/>
      <c r="O40" s="2"/>
    </row>
    <row r="41" spans="1:15" s="3" customFormat="1" ht="33.950000000000003" customHeight="1" x14ac:dyDescent="0.35">
      <c r="A41" s="11"/>
      <c r="B41" s="194"/>
      <c r="C41" s="5"/>
      <c r="D41" s="5"/>
      <c r="E41" s="5"/>
      <c r="F41" s="154" t="s">
        <v>5</v>
      </c>
      <c r="G41" s="294" t="str">
        <f>G5</f>
        <v>Ck# 140301351 $1,000</v>
      </c>
      <c r="H41" s="295"/>
      <c r="I41" s="296" t="str">
        <f>I5</f>
        <v>Ck# 140301351 $1,000</v>
      </c>
      <c r="J41" s="297"/>
      <c r="K41" s="294" t="str">
        <f>K5</f>
        <v>Ck# 41642 $3,000</v>
      </c>
      <c r="L41" s="295"/>
      <c r="M41" s="296" t="str">
        <f>M5</f>
        <v>Ck# 30004235 $7,500</v>
      </c>
      <c r="N41" s="297"/>
      <c r="O41" s="2"/>
    </row>
    <row r="42" spans="1:15" s="3" customFormat="1" ht="33.950000000000003" customHeight="1" x14ac:dyDescent="0.35">
      <c r="A42" s="11"/>
      <c r="B42" s="5"/>
      <c r="C42" s="5"/>
      <c r="D42" s="5"/>
      <c r="E42" s="307" t="s">
        <v>7</v>
      </c>
      <c r="F42" s="308"/>
      <c r="G42" s="165"/>
      <c r="H42" s="166"/>
      <c r="I42" s="89"/>
      <c r="J42" s="90"/>
      <c r="K42" s="165"/>
      <c r="L42" s="166"/>
      <c r="M42" s="89"/>
      <c r="N42" s="90"/>
      <c r="O42" s="2"/>
    </row>
    <row r="43" spans="1:15" s="3" customFormat="1" ht="33.950000000000003" customHeight="1" x14ac:dyDescent="0.35">
      <c r="A43" s="62" t="s">
        <v>8</v>
      </c>
      <c r="B43" s="62"/>
      <c r="C43" s="62"/>
      <c r="D43" s="62"/>
      <c r="E43" s="40" t="s">
        <v>9</v>
      </c>
      <c r="F43" s="156"/>
      <c r="G43" s="111" t="s">
        <v>9</v>
      </c>
      <c r="H43" s="112"/>
      <c r="I43" s="78" t="s">
        <v>9</v>
      </c>
      <c r="J43" s="79"/>
      <c r="K43" s="111" t="s">
        <v>9</v>
      </c>
      <c r="L43" s="112"/>
      <c r="M43" s="237" t="s">
        <v>9</v>
      </c>
      <c r="N43" s="161"/>
      <c r="O43" s="2"/>
    </row>
    <row r="44" spans="1:15" s="3" customFormat="1" ht="33.950000000000003" customHeight="1" x14ac:dyDescent="0.35">
      <c r="A44" s="158" t="s">
        <v>13</v>
      </c>
      <c r="B44" s="130" t="s">
        <v>8</v>
      </c>
      <c r="C44" s="130" t="s">
        <v>9</v>
      </c>
      <c r="D44" s="129" t="s">
        <v>10</v>
      </c>
      <c r="E44" s="103" t="s">
        <v>14</v>
      </c>
      <c r="F44" s="162" t="s">
        <v>11</v>
      </c>
      <c r="G44" s="113" t="s">
        <v>14</v>
      </c>
      <c r="H44" s="167" t="s">
        <v>12</v>
      </c>
      <c r="I44" s="106" t="s">
        <v>14</v>
      </c>
      <c r="J44" s="163" t="s">
        <v>12</v>
      </c>
      <c r="K44" s="113" t="s">
        <v>14</v>
      </c>
      <c r="L44" s="167" t="s">
        <v>12</v>
      </c>
      <c r="M44" s="163" t="s">
        <v>14</v>
      </c>
      <c r="N44" s="163" t="s">
        <v>12</v>
      </c>
      <c r="O44" s="2"/>
    </row>
    <row r="45" spans="1:15" s="3" customFormat="1" ht="33.950000000000003" customHeight="1" x14ac:dyDescent="0.3">
      <c r="A45" s="203">
        <v>17</v>
      </c>
      <c r="B45" s="13" t="s">
        <v>48</v>
      </c>
      <c r="C45" s="5"/>
      <c r="D45" s="18"/>
      <c r="E45" s="5"/>
      <c r="F45" s="5">
        <f t="shared" ref="F45:F47" si="12">IF(D45=0,0,ROUND(+D45*E45,2))</f>
        <v>0</v>
      </c>
      <c r="G45" s="47"/>
      <c r="H45" s="47">
        <f t="shared" ref="H45:H47" si="13">IF(G45=0,0,ROUND(+$D45*G45,2))</f>
        <v>0</v>
      </c>
      <c r="I45" s="47"/>
      <c r="J45" s="47">
        <f t="shared" ref="J45:J47" si="14">IF(I45=0,0,ROUND(+$D45*I45,2))</f>
        <v>0</v>
      </c>
      <c r="K45" s="47"/>
      <c r="L45" s="47">
        <f t="shared" ref="L45:L47" si="15">IF(K45=0,0,ROUND(+$D45*K45,2))</f>
        <v>0</v>
      </c>
      <c r="M45" s="47"/>
      <c r="N45" s="54"/>
      <c r="O45" s="2"/>
    </row>
    <row r="46" spans="1:15" s="3" customFormat="1" ht="33.950000000000003" customHeight="1" x14ac:dyDescent="0.3">
      <c r="A46" s="201"/>
      <c r="B46" s="20" t="str">
        <f>'[3]MATERIAL PROPOSAL'!$B$219:$C$219</f>
        <v>SEAL COAT AGGREGATE CA-16</v>
      </c>
      <c r="C46" s="14" t="str">
        <f>'[3]MATERIAL PROPOSAL'!$F$219</f>
        <v>TON</v>
      </c>
      <c r="D46" s="68">
        <f>'[1]Rock Grove'!$Z$43</f>
        <v>630</v>
      </c>
      <c r="E46" s="233">
        <f>'[1]Rock Grove'!$AD$43</f>
        <v>10.5</v>
      </c>
      <c r="F46" s="126">
        <f t="shared" si="12"/>
        <v>6615</v>
      </c>
      <c r="G46" s="174"/>
      <c r="H46" s="177">
        <f t="shared" si="13"/>
        <v>0</v>
      </c>
      <c r="I46" s="93"/>
      <c r="J46" s="93">
        <f t="shared" si="14"/>
        <v>0</v>
      </c>
      <c r="K46" s="174">
        <v>10.25</v>
      </c>
      <c r="L46" s="177">
        <f t="shared" si="15"/>
        <v>6457.5</v>
      </c>
      <c r="M46" s="93"/>
      <c r="N46" s="98">
        <f>IF(M46=0,0,ROUND(+$D46*M46,2))</f>
        <v>0</v>
      </c>
      <c r="O46" s="2"/>
    </row>
    <row r="47" spans="1:15" s="3" customFormat="1" ht="33.950000000000003" customHeight="1" thickBot="1" x14ac:dyDescent="0.35">
      <c r="A47" s="201"/>
      <c r="B47" s="16" t="s">
        <v>39</v>
      </c>
      <c r="C47" s="14" t="s">
        <v>35</v>
      </c>
      <c r="D47" s="68">
        <f>'[1]Rock Grove'!$Z$46</f>
        <v>153</v>
      </c>
      <c r="E47" s="233">
        <f>'[1]Rock Grove'!$AD$46</f>
        <v>10.5</v>
      </c>
      <c r="F47" s="126">
        <f t="shared" si="12"/>
        <v>1606.5</v>
      </c>
      <c r="G47" s="184"/>
      <c r="H47" s="181">
        <f t="shared" si="13"/>
        <v>0</v>
      </c>
      <c r="I47" s="182"/>
      <c r="J47" s="182">
        <f t="shared" si="14"/>
        <v>0</v>
      </c>
      <c r="K47" s="184"/>
      <c r="L47" s="181">
        <f t="shared" si="15"/>
        <v>0</v>
      </c>
      <c r="M47" s="182"/>
      <c r="N47" s="183">
        <f>IF(M47=0,0,ROUND(+$D47*M47,2))</f>
        <v>0</v>
      </c>
      <c r="O47" s="2"/>
    </row>
    <row r="48" spans="1:15" s="3" customFormat="1" ht="33.950000000000003" customHeight="1" thickTop="1" x14ac:dyDescent="0.3">
      <c r="A48" s="201"/>
      <c r="B48" s="13"/>
      <c r="C48" s="5"/>
      <c r="D48" s="71"/>
      <c r="E48" s="64" t="s">
        <v>15</v>
      </c>
      <c r="F48" s="204">
        <f>SUM(F46:F47)</f>
        <v>8221.5</v>
      </c>
      <c r="G48" s="175"/>
      <c r="H48" s="176">
        <f>SUM(H46:H47)</f>
        <v>0</v>
      </c>
      <c r="I48" s="97"/>
      <c r="J48" s="91">
        <f>SUM(J46:J47)</f>
        <v>0</v>
      </c>
      <c r="K48" s="175"/>
      <c r="L48" s="173">
        <f>SUM(L46:L47)</f>
        <v>6457.5</v>
      </c>
      <c r="M48" s="97"/>
      <c r="N48" s="91">
        <f>SUM(N46:N47)</f>
        <v>0</v>
      </c>
      <c r="O48" s="2"/>
    </row>
    <row r="49" spans="1:15" s="3" customFormat="1" ht="33.950000000000003" customHeight="1" x14ac:dyDescent="0.3">
      <c r="A49" s="201"/>
      <c r="B49" s="5"/>
      <c r="C49" s="5"/>
      <c r="D49" s="234" t="s">
        <v>16</v>
      </c>
      <c r="E49" s="235"/>
      <c r="F49" s="236"/>
      <c r="G49" s="164"/>
      <c r="H49" s="171">
        <f>IF(H48&gt;0,(H48-F48)/F48,0)</f>
        <v>0</v>
      </c>
      <c r="I49" s="95"/>
      <c r="J49" s="94">
        <f>IF(J48&gt;0,(J48-F48)/F48,0)</f>
        <v>0</v>
      </c>
      <c r="K49" s="170"/>
      <c r="L49" s="171">
        <f>IF(L48&gt;0,(L48-F48)/F48,0)</f>
        <v>-0.21455938697318008</v>
      </c>
      <c r="M49" s="95"/>
      <c r="N49" s="193">
        <f>IF(N48&gt;0,(N48-F48)/F48,0)</f>
        <v>0</v>
      </c>
      <c r="O49" s="2"/>
    </row>
    <row r="50" spans="1:15" s="3" customFormat="1" ht="33.950000000000003" customHeight="1" x14ac:dyDescent="0.2">
      <c r="A50" s="199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92"/>
      <c r="O50" s="2"/>
    </row>
    <row r="51" spans="1:15" s="3" customFormat="1" ht="33.950000000000003" customHeight="1" x14ac:dyDescent="0.3">
      <c r="A51" s="200">
        <v>18</v>
      </c>
      <c r="B51" s="13" t="s">
        <v>30</v>
      </c>
      <c r="C51" s="5"/>
      <c r="D51" s="17"/>
      <c r="E51" s="5"/>
      <c r="F51" s="6">
        <f>IF(D51=0,0,ROUND(+D51*E51,2))</f>
        <v>0</v>
      </c>
      <c r="G51" s="47"/>
      <c r="H51" s="51">
        <f>IF(G51=0,0,ROUND(+$D51*G51,2))</f>
        <v>0</v>
      </c>
      <c r="I51" s="47"/>
      <c r="J51" s="51">
        <f>IF(I51=0,0,ROUND(+$D51*I51,2))</f>
        <v>0</v>
      </c>
      <c r="K51" s="47"/>
      <c r="L51" s="51">
        <f>IF(K51=0,0,ROUND(+$D51*K51,2))</f>
        <v>0</v>
      </c>
      <c r="M51" s="47"/>
      <c r="N51" s="54"/>
      <c r="O51" s="2"/>
    </row>
    <row r="52" spans="1:15" s="3" customFormat="1" ht="33.950000000000003" customHeight="1" thickBot="1" x14ac:dyDescent="0.35">
      <c r="A52" s="197"/>
      <c r="B52" s="5" t="s">
        <v>32</v>
      </c>
      <c r="C52" s="14" t="s">
        <v>35</v>
      </c>
      <c r="D52" s="68">
        <f>'[1]Rock Run'!$Z$37</f>
        <v>79</v>
      </c>
      <c r="E52" s="233">
        <f>'[1]Rock Run'!$AD$37</f>
        <v>500</v>
      </c>
      <c r="F52" s="126">
        <f>IF(D52=0,0,ROUND(+D52*E52,2))</f>
        <v>39500</v>
      </c>
      <c r="G52" s="172"/>
      <c r="H52" s="168">
        <f>IF(G52=0,0,ROUND(+$D52*G52,2))</f>
        <v>0</v>
      </c>
      <c r="I52" s="92"/>
      <c r="J52" s="92">
        <f>IF(I52=0,0,ROUND(+$D52*I52,2))</f>
        <v>0</v>
      </c>
      <c r="K52" s="168"/>
      <c r="L52" s="168">
        <f>IF(K52=0,0,ROUND(+$D52*K52,2))</f>
        <v>0</v>
      </c>
      <c r="M52" s="96">
        <v>453.17</v>
      </c>
      <c r="N52" s="96">
        <f>IF(M52=0,0,ROUND(+$D52*M52,2))</f>
        <v>35800.43</v>
      </c>
      <c r="O52" s="2"/>
    </row>
    <row r="53" spans="1:15" s="3" customFormat="1" ht="33.950000000000003" customHeight="1" thickTop="1" x14ac:dyDescent="0.3">
      <c r="A53" s="198"/>
      <c r="B53" s="13"/>
      <c r="C53" s="5"/>
      <c r="D53" s="70"/>
      <c r="E53" s="64" t="s">
        <v>15</v>
      </c>
      <c r="F53" s="126">
        <f>SUM(F52:F52)</f>
        <v>39500</v>
      </c>
      <c r="G53" s="175"/>
      <c r="H53" s="176">
        <f>SUM(H52:H52)</f>
        <v>0</v>
      </c>
      <c r="I53" s="97"/>
      <c r="J53" s="99">
        <f>SUM(J52:J52)</f>
        <v>0</v>
      </c>
      <c r="K53" s="175"/>
      <c r="L53" s="176">
        <f>SUM(L52:L52)</f>
        <v>0</v>
      </c>
      <c r="M53" s="97"/>
      <c r="N53" s="99">
        <f>SUM(N52:N52)</f>
        <v>35800.43</v>
      </c>
      <c r="O53" s="2"/>
    </row>
    <row r="54" spans="1:15" s="3" customFormat="1" ht="33.950000000000003" customHeight="1" x14ac:dyDescent="0.3">
      <c r="A54" s="201"/>
      <c r="B54" s="5"/>
      <c r="C54" s="5"/>
      <c r="D54" s="234" t="s">
        <v>16</v>
      </c>
      <c r="E54" s="235"/>
      <c r="F54" s="236"/>
      <c r="G54" s="164"/>
      <c r="H54" s="250" t="str">
        <f>IF(H53&gt;0,(H53-$F$53)/$F$53,"")</f>
        <v/>
      </c>
      <c r="I54" s="95"/>
      <c r="J54" s="250" t="str">
        <f>IF(J53&gt;0,(J53-$F$53)/$F$53,"")</f>
        <v/>
      </c>
      <c r="K54" s="170"/>
      <c r="L54" s="250" t="str">
        <f>IF(L53&gt;0,(L53-$F$53)/$F$53,"")</f>
        <v/>
      </c>
      <c r="M54" s="95"/>
      <c r="N54" s="250">
        <f>IF(N53&gt;0,(N53-$F$53)/$F$53,"")</f>
        <v>-9.3659999999999993E-2</v>
      </c>
      <c r="O54" s="2"/>
    </row>
    <row r="55" spans="1:15" s="3" customFormat="1" ht="33.950000000000003" customHeight="1" x14ac:dyDescent="0.2">
      <c r="A55" s="199"/>
      <c r="B55" s="125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92"/>
      <c r="O55" s="2"/>
    </row>
    <row r="56" spans="1:15" s="3" customFormat="1" ht="33.950000000000003" customHeight="1" x14ac:dyDescent="0.3">
      <c r="A56" s="203">
        <v>19</v>
      </c>
      <c r="B56" s="13" t="s">
        <v>42</v>
      </c>
      <c r="C56" s="5"/>
      <c r="D56" s="18"/>
      <c r="E56" s="5"/>
      <c r="F56" s="5">
        <f t="shared" ref="F56:F57" si="16">IF(D56=0,0,ROUND(+D56*E56,2))</f>
        <v>0</v>
      </c>
      <c r="G56" s="47"/>
      <c r="H56" s="47">
        <f t="shared" ref="H56:H57" si="17">IF(G56=0,0,ROUND(+$D56*G56,2))</f>
        <v>0</v>
      </c>
      <c r="I56" s="47"/>
      <c r="J56" s="47">
        <f t="shared" ref="J56:J57" si="18">IF(I56=0,0,ROUND(+$D56*I56,2))</f>
        <v>0</v>
      </c>
      <c r="K56" s="47"/>
      <c r="L56" s="47">
        <f t="shared" ref="L56:L57" si="19">IF(K56=0,0,ROUND(+$D56*K56,2))</f>
        <v>0</v>
      </c>
      <c r="M56" s="47"/>
      <c r="N56" s="54"/>
      <c r="O56" s="2"/>
    </row>
    <row r="57" spans="1:15" s="3" customFormat="1" ht="33.950000000000003" customHeight="1" thickBot="1" x14ac:dyDescent="0.35">
      <c r="A57" s="201"/>
      <c r="B57" s="16" t="s">
        <v>34</v>
      </c>
      <c r="C57" s="14" t="s">
        <v>35</v>
      </c>
      <c r="D57" s="68">
        <f>'[1]Rock Run'!$Z$40</f>
        <v>515</v>
      </c>
      <c r="E57" s="233">
        <f>'[1]Rock Run'!$AD$40</f>
        <v>10.5</v>
      </c>
      <c r="F57" s="126">
        <f t="shared" si="16"/>
        <v>5407.5</v>
      </c>
      <c r="G57" s="172"/>
      <c r="H57" s="168">
        <f t="shared" si="17"/>
        <v>0</v>
      </c>
      <c r="I57" s="92"/>
      <c r="J57" s="92">
        <f t="shared" si="18"/>
        <v>0</v>
      </c>
      <c r="K57" s="172">
        <v>10.25</v>
      </c>
      <c r="L57" s="168">
        <f t="shared" si="19"/>
        <v>5278.75</v>
      </c>
      <c r="M57" s="92"/>
      <c r="N57" s="96">
        <f>IF(M57=0,0,ROUND(+$D57*M57,2))</f>
        <v>0</v>
      </c>
      <c r="O57" s="2"/>
    </row>
    <row r="58" spans="1:15" s="3" customFormat="1" ht="33.950000000000003" customHeight="1" thickTop="1" x14ac:dyDescent="0.3">
      <c r="A58" s="201"/>
      <c r="B58" s="13"/>
      <c r="C58" s="5"/>
      <c r="D58" s="71"/>
      <c r="E58" s="64" t="s">
        <v>15</v>
      </c>
      <c r="F58" s="204">
        <f>SUM(F57:F57)</f>
        <v>5407.5</v>
      </c>
      <c r="G58" s="175"/>
      <c r="H58" s="176">
        <f>SUM(H57:H57)</f>
        <v>0</v>
      </c>
      <c r="I58" s="97"/>
      <c r="J58" s="91">
        <f>SUM(J57:J57)</f>
        <v>0</v>
      </c>
      <c r="K58" s="175"/>
      <c r="L58" s="173">
        <f>SUM(L57:L57)</f>
        <v>5278.75</v>
      </c>
      <c r="M58" s="97"/>
      <c r="N58" s="91">
        <f>SUM(N57:N57)</f>
        <v>0</v>
      </c>
      <c r="O58" s="2"/>
    </row>
    <row r="59" spans="1:15" s="3" customFormat="1" ht="33.950000000000003" customHeight="1" x14ac:dyDescent="0.3">
      <c r="A59" s="201"/>
      <c r="B59" s="5"/>
      <c r="C59" s="5"/>
      <c r="D59" s="304" t="s">
        <v>16</v>
      </c>
      <c r="E59" s="305"/>
      <c r="F59" s="306"/>
      <c r="G59" s="164"/>
      <c r="H59" s="171">
        <f>IF(H58&gt;0,(H58-F58)/F58,0)</f>
        <v>0</v>
      </c>
      <c r="I59" s="95"/>
      <c r="J59" s="94">
        <f>IF(J58&gt;0,(J58-F58)/F58,0)</f>
        <v>0</v>
      </c>
      <c r="K59" s="170"/>
      <c r="L59" s="171">
        <f>IF(L58&gt;0,(L58-F58)/F58,0)</f>
        <v>-2.3809523809523808E-2</v>
      </c>
      <c r="M59" s="95"/>
      <c r="N59" s="193">
        <f>IF(N58&gt;0,(N58-F58)/F58,0)</f>
        <v>0</v>
      </c>
      <c r="O59" s="2"/>
    </row>
    <row r="60" spans="1:15" s="3" customFormat="1" ht="33.950000000000003" customHeight="1" x14ac:dyDescent="0.2">
      <c r="A60" s="199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92"/>
      <c r="O60" s="2"/>
    </row>
    <row r="61" spans="1:15" s="3" customFormat="1" ht="33.950000000000003" customHeight="1" x14ac:dyDescent="0.3">
      <c r="A61" s="200">
        <v>20</v>
      </c>
      <c r="B61" s="13" t="s">
        <v>24</v>
      </c>
      <c r="C61" s="5"/>
      <c r="D61" s="17"/>
      <c r="E61" s="5"/>
      <c r="F61" s="6">
        <f>IF(D61=0,0,ROUND(+D61*E61,2))</f>
        <v>0</v>
      </c>
      <c r="G61" s="47"/>
      <c r="H61" s="51">
        <f>IF(G61=0,0,ROUND(+$D61*G61,2))</f>
        <v>0</v>
      </c>
      <c r="I61" s="47"/>
      <c r="J61" s="51">
        <f>IF(I61=0,0,ROUND(+$D61*I61,2))</f>
        <v>0</v>
      </c>
      <c r="K61" s="47"/>
      <c r="L61" s="51">
        <f>IF(K61=0,0,ROUND(+$D61*K61,2))</f>
        <v>0</v>
      </c>
      <c r="M61" s="47"/>
      <c r="N61" s="54"/>
      <c r="O61" s="2"/>
    </row>
    <row r="62" spans="1:15" s="3" customFormat="1" ht="33.950000000000003" customHeight="1" thickBot="1" x14ac:dyDescent="0.35">
      <c r="A62" s="197"/>
      <c r="B62" s="16" t="s">
        <v>36</v>
      </c>
      <c r="C62" s="14" t="s">
        <v>35</v>
      </c>
      <c r="D62" s="68">
        <f>[1]Loran!$Z$52</f>
        <v>655</v>
      </c>
      <c r="E62" s="233">
        <f>[1]Loran!$AD$52</f>
        <v>60</v>
      </c>
      <c r="F62" s="126">
        <f>IF(D62=0,0,ROUND(+D62*E62,2))</f>
        <v>39300</v>
      </c>
      <c r="G62" s="172">
        <v>57</v>
      </c>
      <c r="H62" s="168">
        <f>IF(G62=0,0,ROUND(+$D62*G62,2))</f>
        <v>37335</v>
      </c>
      <c r="I62" s="92">
        <v>62.4</v>
      </c>
      <c r="J62" s="92">
        <f>IF(I62=0,0,ROUND(+$D62*I62,2))</f>
        <v>40872</v>
      </c>
      <c r="K62" s="168">
        <v>52.5</v>
      </c>
      <c r="L62" s="168">
        <f>IF(K62=0,0,ROUND(+$D62*K62,2))</f>
        <v>34387.5</v>
      </c>
      <c r="M62" s="96"/>
      <c r="N62" s="96">
        <f>IF(M62=0,0,ROUND(+$D62*M62,2))</f>
        <v>0</v>
      </c>
      <c r="O62" s="2"/>
    </row>
    <row r="63" spans="1:15" s="3" customFormat="1" ht="33.950000000000003" customHeight="1" thickTop="1" x14ac:dyDescent="0.3">
      <c r="A63" s="198"/>
      <c r="B63" s="13"/>
      <c r="C63" s="5"/>
      <c r="D63" s="70"/>
      <c r="E63" s="64" t="s">
        <v>15</v>
      </c>
      <c r="F63" s="126">
        <f>SUM(F62:F62)</f>
        <v>39300</v>
      </c>
      <c r="G63" s="175"/>
      <c r="H63" s="176">
        <f>SUM(H62:H62)</f>
        <v>37335</v>
      </c>
      <c r="I63" s="97"/>
      <c r="J63" s="99">
        <f>SUM(J62:J62)</f>
        <v>40872</v>
      </c>
      <c r="K63" s="175"/>
      <c r="L63" s="176">
        <f>SUM(L62:L62)</f>
        <v>34387.5</v>
      </c>
      <c r="M63" s="97"/>
      <c r="N63" s="99">
        <f>SUM(N62:N62)</f>
        <v>0</v>
      </c>
      <c r="O63" s="2"/>
    </row>
    <row r="64" spans="1:15" s="3" customFormat="1" ht="33.950000000000003" customHeight="1" x14ac:dyDescent="0.3">
      <c r="A64" s="201"/>
      <c r="B64" s="5"/>
      <c r="C64" s="5"/>
      <c r="D64" s="304" t="s">
        <v>16</v>
      </c>
      <c r="E64" s="305"/>
      <c r="F64" s="306"/>
      <c r="G64" s="164"/>
      <c r="H64" s="171">
        <f>IF(H63&gt;0,(H63-F63)/F63,0)</f>
        <v>-0.05</v>
      </c>
      <c r="I64" s="95"/>
      <c r="J64" s="94">
        <f>IF(J63&gt;0,(J63-F63)/F63,0)</f>
        <v>0.04</v>
      </c>
      <c r="K64" s="170"/>
      <c r="L64" s="171">
        <f>IF(L63&gt;0,(L63-F63)/F63,0)</f>
        <v>-0.125</v>
      </c>
      <c r="M64" s="95"/>
      <c r="N64" s="249">
        <f>IF(N63&gt;0,(N63-F63)/F63,0)</f>
        <v>0</v>
      </c>
      <c r="O64" s="2"/>
    </row>
    <row r="65" spans="1:15" s="3" customFormat="1" ht="33.950000000000003" customHeight="1" x14ac:dyDescent="0.2">
      <c r="A65" s="199"/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92"/>
      <c r="O65" s="2"/>
    </row>
    <row r="66" spans="1:15" s="3" customFormat="1" ht="33.950000000000003" customHeight="1" x14ac:dyDescent="0.3">
      <c r="A66" s="251"/>
      <c r="B66" s="245"/>
      <c r="C66" s="60"/>
      <c r="D66" s="246"/>
      <c r="E66" s="60"/>
      <c r="F66" s="55"/>
      <c r="G66" s="247"/>
      <c r="H66" s="248"/>
      <c r="I66" s="247"/>
      <c r="J66" s="248"/>
      <c r="K66" s="247"/>
      <c r="L66" s="248"/>
      <c r="M66" s="247"/>
      <c r="N66" s="247"/>
      <c r="O66" s="2"/>
    </row>
    <row r="67" spans="1:15" s="3" customFormat="1" ht="33.950000000000003" customHeight="1" x14ac:dyDescent="0.3">
      <c r="A67" s="238"/>
      <c r="B67" s="16"/>
      <c r="C67" s="14"/>
      <c r="D67" s="68"/>
      <c r="E67" s="241"/>
      <c r="F67" s="242"/>
      <c r="G67" s="47"/>
      <c r="H67" s="51"/>
      <c r="I67" s="47"/>
      <c r="J67" s="47"/>
      <c r="K67" s="51"/>
      <c r="L67" s="51"/>
      <c r="M67" s="51"/>
      <c r="N67" s="51"/>
      <c r="O67" s="2"/>
    </row>
    <row r="68" spans="1:15" s="3" customFormat="1" ht="33.950000000000003" customHeight="1" x14ac:dyDescent="0.3">
      <c r="A68" s="239"/>
      <c r="B68" s="13"/>
      <c r="C68" s="5"/>
      <c r="D68" s="70"/>
      <c r="E68" s="243"/>
      <c r="F68" s="242"/>
      <c r="G68" s="47"/>
      <c r="H68" s="51"/>
      <c r="I68" s="47"/>
      <c r="J68" s="51"/>
      <c r="K68" s="47"/>
      <c r="L68" s="51"/>
      <c r="M68" s="47"/>
      <c r="N68" s="51"/>
      <c r="O68" s="2"/>
    </row>
    <row r="69" spans="1:15" s="3" customFormat="1" ht="33.950000000000003" customHeight="1" x14ac:dyDescent="0.35">
      <c r="A69" s="240"/>
      <c r="B69" s="5"/>
      <c r="C69" s="5"/>
      <c r="D69" s="47"/>
      <c r="E69" s="47"/>
      <c r="F69" s="47"/>
      <c r="G69" s="47"/>
      <c r="H69" s="30"/>
      <c r="I69" s="47"/>
      <c r="J69" s="30"/>
      <c r="K69" s="47"/>
      <c r="L69" s="30"/>
      <c r="M69" s="47"/>
      <c r="N69" s="30"/>
      <c r="O69" s="2"/>
    </row>
    <row r="70" spans="1:15" s="3" customFormat="1" ht="33.950000000000003" customHeight="1" x14ac:dyDescent="0.2">
      <c r="A70" s="244"/>
      <c r="B70" s="244"/>
      <c r="C70" s="244"/>
      <c r="D70" s="244"/>
      <c r="E70" s="244"/>
      <c r="F70" s="244"/>
      <c r="G70" s="244"/>
      <c r="H70" s="244"/>
      <c r="I70" s="244"/>
      <c r="J70" s="244"/>
      <c r="K70" s="244"/>
      <c r="L70" s="244"/>
      <c r="M70" s="244"/>
      <c r="N70" s="244"/>
      <c r="O70" s="2"/>
    </row>
  </sheetData>
  <mergeCells count="45">
    <mergeCell ref="K41:L41"/>
    <mergeCell ref="M41:N41"/>
    <mergeCell ref="I38:J38"/>
    <mergeCell ref="K38:L38"/>
    <mergeCell ref="M38:N38"/>
    <mergeCell ref="I39:J39"/>
    <mergeCell ref="K39:L39"/>
    <mergeCell ref="M39:N39"/>
    <mergeCell ref="I41:J41"/>
    <mergeCell ref="I40:J40"/>
    <mergeCell ref="K40:L40"/>
    <mergeCell ref="M40:N40"/>
    <mergeCell ref="A37:B37"/>
    <mergeCell ref="G38:H38"/>
    <mergeCell ref="E40:F40"/>
    <mergeCell ref="G40:H40"/>
    <mergeCell ref="E42:F42"/>
    <mergeCell ref="G41:H41"/>
    <mergeCell ref="G39:H39"/>
    <mergeCell ref="D59:F59"/>
    <mergeCell ref="D64:F64"/>
    <mergeCell ref="D23:F23"/>
    <mergeCell ref="E4:F4"/>
    <mergeCell ref="E6:F6"/>
    <mergeCell ref="D29:F29"/>
    <mergeCell ref="D35:F35"/>
    <mergeCell ref="K2:L2"/>
    <mergeCell ref="M2:N2"/>
    <mergeCell ref="K3:L3"/>
    <mergeCell ref="D12:F12"/>
    <mergeCell ref="D17:F17"/>
    <mergeCell ref="M3:N3"/>
    <mergeCell ref="K4:L4"/>
    <mergeCell ref="M4:N4"/>
    <mergeCell ref="K5:L5"/>
    <mergeCell ref="M5:N5"/>
    <mergeCell ref="A1:B1"/>
    <mergeCell ref="G5:H5"/>
    <mergeCell ref="I5:J5"/>
    <mergeCell ref="G2:H2"/>
    <mergeCell ref="G3:H3"/>
    <mergeCell ref="G4:H4"/>
    <mergeCell ref="I2:J2"/>
    <mergeCell ref="I3:J3"/>
    <mergeCell ref="I4:J4"/>
  </mergeCells>
  <conditionalFormatting sqref="N12 L12 J12 H12">
    <cfRule type="expression" dxfId="38" priority="113" stopIfTrue="1">
      <formula>(H12=MIN(lowbid1))*(H12&lt;&gt;"")=1</formula>
    </cfRule>
  </conditionalFormatting>
  <conditionalFormatting sqref="H64 J64 L64 N64">
    <cfRule type="expression" dxfId="37" priority="36">
      <formula>H64=MIN(lowbid4)</formula>
    </cfRule>
  </conditionalFormatting>
  <conditionalFormatting sqref="N23">
    <cfRule type="expression" dxfId="36" priority="22" stopIfTrue="1">
      <formula>(N23=MIN(lowbid2))*(N23&lt;&gt;"")=1</formula>
    </cfRule>
  </conditionalFormatting>
  <conditionalFormatting sqref="L23">
    <cfRule type="expression" dxfId="35" priority="21" stopIfTrue="1">
      <formula>(L23=MIN(lowbid2))*(L23&lt;&gt;"")=1</formula>
    </cfRule>
  </conditionalFormatting>
  <conditionalFormatting sqref="J23">
    <cfRule type="expression" dxfId="34" priority="20" stopIfTrue="1">
      <formula>(J23=MIN(lowbid2))*(J23&lt;&gt;"")=1</formula>
    </cfRule>
  </conditionalFormatting>
  <conditionalFormatting sqref="H23">
    <cfRule type="expression" dxfId="33" priority="19" stopIfTrue="1">
      <formula>(H23=MIN(lowbid2))*(H23&lt;&gt;"")=1</formula>
    </cfRule>
  </conditionalFormatting>
  <conditionalFormatting sqref="N35">
    <cfRule type="expression" dxfId="32" priority="13" stopIfTrue="1">
      <formula>(N35=MIN(lowbid3))*(N35&lt;&gt;"")=1</formula>
    </cfRule>
  </conditionalFormatting>
  <conditionalFormatting sqref="L35">
    <cfRule type="expression" dxfId="31" priority="12" stopIfTrue="1">
      <formula>(L35=MIN(lowbid3))*(L35&lt;&gt;"")=1</formula>
    </cfRule>
  </conditionalFormatting>
  <conditionalFormatting sqref="J35">
    <cfRule type="expression" dxfId="30" priority="11" stopIfTrue="1">
      <formula>(J35=MIN(lowbid3))*(J35&lt;&gt;"")=1</formula>
    </cfRule>
  </conditionalFormatting>
  <conditionalFormatting sqref="H35">
    <cfRule type="expression" dxfId="29" priority="10" stopIfTrue="1">
      <formula>(H35=MIN(lowbid3))*(H35&lt;&gt;"")=1</formula>
    </cfRule>
  </conditionalFormatting>
  <conditionalFormatting sqref="N54">
    <cfRule type="expression" dxfId="25" priority="4" stopIfTrue="1">
      <formula>(N54=MIN(lowbid4))*(N54&lt;&gt;"")=1</formula>
    </cfRule>
  </conditionalFormatting>
  <conditionalFormatting sqref="L54">
    <cfRule type="expression" dxfId="5" priority="3" stopIfTrue="1">
      <formula>(L54=MIN(lowbid4))*(L54&lt;&gt;"")=1</formula>
    </cfRule>
  </conditionalFormatting>
  <conditionalFormatting sqref="J54">
    <cfRule type="expression" dxfId="3" priority="2" stopIfTrue="1">
      <formula>(J54=MIN(lowbid4))*(J54&lt;&gt;"")=1</formula>
    </cfRule>
  </conditionalFormatting>
  <conditionalFormatting sqref="H54">
    <cfRule type="expression" dxfId="1" priority="1" stopIfTrue="1">
      <formula>(H54=MIN(lowbid4))*(H54&lt;&gt;"")=1</formula>
    </cfRule>
  </conditionalFormatting>
  <pageMargins left="0" right="0" top="0.3" bottom="0.3" header="0.5" footer="0.5"/>
  <pageSetup scale="42" orientation="landscape" r:id="rId1"/>
  <headerFooter alignWithMargins="0"/>
  <rowBreaks count="1" manualBreakCount="1">
    <brk id="36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17</vt:i4>
      </vt:variant>
    </vt:vector>
  </HeadingPairs>
  <TitlesOfParts>
    <vt:vector size="19" baseType="lpstr">
      <vt:lpstr>15-XX000-01-GM</vt:lpstr>
      <vt:lpstr>Materials only</vt:lpstr>
      <vt:lpstr>lowbid1</vt:lpstr>
      <vt:lpstr>lowbid2</vt:lpstr>
      <vt:lpstr>lowbid3</vt:lpstr>
      <vt:lpstr>lowbid4</vt:lpstr>
      <vt:lpstr>'15-XX000-01-GM'!Print_Area</vt:lpstr>
      <vt:lpstr>'Materials only'!Print_Area</vt:lpstr>
      <vt:lpstr>seal1</vt:lpstr>
      <vt:lpstr>seal10</vt:lpstr>
      <vt:lpstr>seal11</vt:lpstr>
      <vt:lpstr>seal2</vt:lpstr>
      <vt:lpstr>seal3</vt:lpstr>
      <vt:lpstr>seal4</vt:lpstr>
      <vt:lpstr>seal5</vt:lpstr>
      <vt:lpstr>seal6</vt:lpstr>
      <vt:lpstr>seal7</vt:lpstr>
      <vt:lpstr>seal8</vt:lpstr>
      <vt:lpstr>seal9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Engineering Secretary</dc:creator>
  <cp:lastModifiedBy>Paul Rampenthal</cp:lastModifiedBy>
  <cp:lastPrinted>2015-04-20T17:02:44Z</cp:lastPrinted>
  <dcterms:created xsi:type="dcterms:W3CDTF">2001-04-06T18:21:48Z</dcterms:created>
  <dcterms:modified xsi:type="dcterms:W3CDTF">2015-04-20T17:39:48Z</dcterms:modified>
</cp:coreProperties>
</file>