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run\Desktop\RCMF\New folder\"/>
    </mc:Choice>
  </mc:AlternateContent>
  <bookViews>
    <workbookView xWindow="0" yWindow="0" windowWidth="20490" windowHeight="7755" tabRatio="937" activeTab="11"/>
  </bookViews>
  <sheets>
    <sheet name="A518" sheetId="1" r:id="rId1"/>
    <sheet name="A6" sheetId="7" r:id="rId2"/>
    <sheet name="A6895" sheetId="42" r:id="rId3"/>
    <sheet name="A6749" sheetId="40" r:id="rId4"/>
    <sheet name="A74" sheetId="11" r:id="rId5"/>
    <sheet name="A75" sheetId="12" r:id="rId6"/>
    <sheet name="A42" sheetId="6" r:id="rId7"/>
    <sheet name="A76" sheetId="31" r:id="rId8"/>
    <sheet name="A31" sheetId="8" r:id="rId9"/>
    <sheet name="A6325" sheetId="38" r:id="rId10"/>
    <sheet name="A5926" sheetId="39" r:id="rId11"/>
    <sheet name="A6781" sheetId="43" r:id="rId12"/>
  </sheets>
  <definedNames>
    <definedName name="IQ_ADDIN" hidden="1">"AUTO"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ONV_RATE" hidden="1">"c2192"</definedName>
    <definedName name="IQ_CQ" hidden="1">5000</definedName>
    <definedName name="IQ_CY" hidden="1">10000</definedName>
    <definedName name="IQ_DAILY" hidden="1">500000</definedName>
    <definedName name="IQ_EST_ACT_FFO_REUT" hidden="1">"c3843"</definedName>
    <definedName name="IQ_EST_ACT_FFO_THOM" hidden="1">"c4005"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ONTH" hidden="1">15000</definedName>
    <definedName name="IQ_NAMES_REVISION_DATE_" hidden="1">40799.6643518519</definedName>
    <definedName name="IQ_NAV_ACT_OR_EST" hidden="1">"c2225"</definedName>
    <definedName name="IQ_NTM" hidden="1">6000</definedName>
    <definedName name="IQ_PERCENT_CHANGE_EST_FFO_12MONTHS" hidden="1">"c1828"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REUT" hidden="1">"c3964"</definedName>
    <definedName name="IQ_PERCENT_CHANGE_EST_FFO_WEEK_THOM" hidden="1">"c5274"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Pr" localSheetId="10">#REF!</definedName>
    <definedName name="Pr" localSheetId="9">#REF!</definedName>
    <definedName name="Pr" localSheetId="3">#REF!</definedName>
    <definedName name="Pr" localSheetId="11">#REF!</definedName>
    <definedName name="Pr" localSheetId="2">#REF!</definedName>
    <definedName name="Pr">#REF!</definedName>
    <definedName name="prod" localSheetId="10">HYDProduct[]</definedName>
    <definedName name="prod" localSheetId="9">HYDProduct[]</definedName>
    <definedName name="prod" localSheetId="3">HYDProduct[]</definedName>
    <definedName name="prod" localSheetId="11">HYDProduct35[]</definedName>
    <definedName name="prod" localSheetId="2">HYDProduct[]</definedName>
    <definedName name="prod">HYDProduct[]</definedName>
    <definedName name="Product" localSheetId="10">#REF!</definedName>
    <definedName name="Product" localSheetId="9">#REF!</definedName>
    <definedName name="Product" localSheetId="3">#REF!</definedName>
    <definedName name="Product" localSheetId="11">#REF!</definedName>
    <definedName name="Product" localSheetId="2">#REF!</definedName>
    <definedName name="Product">#REF!</definedName>
    <definedName name="pruduct" localSheetId="10">HYDProduct[]</definedName>
    <definedName name="pruduct" localSheetId="9">HYDProduct[]</definedName>
    <definedName name="pruduct" localSheetId="3">HYDProduct[]</definedName>
    <definedName name="pruduct" localSheetId="11">HYDProduct35[]</definedName>
    <definedName name="pruduct" localSheetId="2">HYDProduct[]</definedName>
    <definedName name="pruduct">HYDProduct[]</definedName>
  </definedNames>
  <calcPr calcId="152511"/>
</workbook>
</file>

<file path=xl/calcChain.xml><?xml version="1.0" encoding="utf-8"?>
<calcChain xmlns="http://schemas.openxmlformats.org/spreadsheetml/2006/main">
  <c r="O3" i="43" l="1"/>
  <c r="N3" i="43"/>
  <c r="M3" i="43"/>
  <c r="L3" i="43"/>
  <c r="K3" i="43"/>
  <c r="O3" i="39"/>
  <c r="R3" i="39" s="1"/>
  <c r="N3" i="39"/>
  <c r="M3" i="39"/>
  <c r="L3" i="39"/>
  <c r="K3" i="39"/>
  <c r="O3" i="38"/>
  <c r="R3" i="38" s="1"/>
  <c r="N3" i="38"/>
  <c r="M3" i="38"/>
  <c r="L3" i="38"/>
  <c r="K3" i="38"/>
  <c r="O3" i="8"/>
  <c r="R3" i="8" s="1"/>
  <c r="N3" i="8"/>
  <c r="M3" i="8"/>
  <c r="L3" i="8"/>
  <c r="K3" i="8"/>
  <c r="O3" i="31"/>
  <c r="R3" i="31" s="1"/>
  <c r="N3" i="31"/>
  <c r="M3" i="31"/>
  <c r="L3" i="31"/>
  <c r="K3" i="31"/>
  <c r="O3" i="6"/>
  <c r="R3" i="6" s="1"/>
  <c r="N3" i="6"/>
  <c r="M3" i="6"/>
  <c r="L3" i="6"/>
  <c r="K3" i="6"/>
  <c r="O3" i="12"/>
  <c r="R3" i="12" s="1"/>
  <c r="N3" i="12"/>
  <c r="M3" i="12"/>
  <c r="L3" i="12"/>
  <c r="K3" i="12"/>
  <c r="R3" i="11"/>
  <c r="O3" i="11"/>
  <c r="Q3" i="11" s="1"/>
  <c r="N3" i="11"/>
  <c r="M3" i="11"/>
  <c r="L3" i="11"/>
  <c r="K3" i="11"/>
  <c r="O3" i="40"/>
  <c r="R3" i="40" s="1"/>
  <c r="N3" i="40"/>
  <c r="M3" i="40"/>
  <c r="L3" i="40"/>
  <c r="K3" i="40"/>
  <c r="O3" i="42"/>
  <c r="N3" i="42"/>
  <c r="M3" i="42"/>
  <c r="L3" i="42"/>
  <c r="K3" i="42"/>
  <c r="K3" i="7"/>
  <c r="O3" i="7"/>
  <c r="N3" i="7"/>
  <c r="M3" i="7"/>
  <c r="L3" i="7"/>
  <c r="R3" i="1"/>
  <c r="Q3" i="1"/>
  <c r="P3" i="1"/>
  <c r="N3" i="1"/>
  <c r="M3" i="1"/>
  <c r="L3" i="1"/>
  <c r="L4" i="1"/>
  <c r="M4" i="1"/>
  <c r="K3" i="1"/>
  <c r="K2" i="42"/>
  <c r="L2" i="42"/>
  <c r="M2" i="42"/>
  <c r="N2" i="42"/>
  <c r="O2" i="42"/>
  <c r="P3" i="39" l="1"/>
  <c r="Q3" i="39"/>
  <c r="P3" i="38"/>
  <c r="Q3" i="38" s="1"/>
  <c r="P3" i="8"/>
  <c r="Q3" i="8"/>
  <c r="P3" i="31"/>
  <c r="Q3" i="31"/>
  <c r="P3" i="6"/>
  <c r="Q3" i="6"/>
  <c r="P3" i="12"/>
  <c r="Q3" i="12"/>
  <c r="P3" i="11"/>
  <c r="P3" i="40"/>
  <c r="Q3" i="40"/>
  <c r="K2" i="1"/>
  <c r="L2" i="1"/>
  <c r="M2" i="1"/>
  <c r="N2" i="1"/>
  <c r="O2" i="1"/>
  <c r="O3" i="1"/>
  <c r="K4" i="1"/>
  <c r="N4" i="1"/>
  <c r="O4" i="1"/>
  <c r="K5" i="1"/>
  <c r="L5" i="1"/>
  <c r="M5" i="1"/>
  <c r="N5" i="1"/>
  <c r="O5" i="1"/>
  <c r="K5" i="43"/>
  <c r="L5" i="43"/>
  <c r="M5" i="43"/>
  <c r="N5" i="43"/>
  <c r="O5" i="43"/>
  <c r="K5" i="39"/>
  <c r="L5" i="39"/>
  <c r="M5" i="39"/>
  <c r="N5" i="39"/>
  <c r="O5" i="39"/>
  <c r="K6" i="38"/>
  <c r="L6" i="38"/>
  <c r="M6" i="38"/>
  <c r="N6" i="38"/>
  <c r="O6" i="38"/>
  <c r="K5" i="8"/>
  <c r="L5" i="8"/>
  <c r="M5" i="8"/>
  <c r="N5" i="8"/>
  <c r="O5" i="8"/>
  <c r="K6" i="31"/>
  <c r="L6" i="31"/>
  <c r="M6" i="31"/>
  <c r="N6" i="31"/>
  <c r="O6" i="31"/>
  <c r="K6" i="6"/>
  <c r="L6" i="6"/>
  <c r="M6" i="6"/>
  <c r="N6" i="6"/>
  <c r="O6" i="6"/>
  <c r="K6" i="12"/>
  <c r="L6" i="12"/>
  <c r="M6" i="12"/>
  <c r="N6" i="12"/>
  <c r="O6" i="12"/>
  <c r="K5" i="11"/>
  <c r="L5" i="11"/>
  <c r="M5" i="11"/>
  <c r="N5" i="11"/>
  <c r="O5" i="11"/>
  <c r="K6" i="40"/>
  <c r="L6" i="40"/>
  <c r="M6" i="40"/>
  <c r="N6" i="40"/>
  <c r="O6" i="40"/>
  <c r="K7" i="42"/>
  <c r="L7" i="42"/>
  <c r="M7" i="42"/>
  <c r="N7" i="42"/>
  <c r="O7" i="42"/>
  <c r="K4" i="43"/>
  <c r="L4" i="43"/>
  <c r="M4" i="43"/>
  <c r="N4" i="43"/>
  <c r="O4" i="43"/>
  <c r="K4" i="39"/>
  <c r="L4" i="39"/>
  <c r="M4" i="39"/>
  <c r="N4" i="39"/>
  <c r="O4" i="39"/>
  <c r="K5" i="38"/>
  <c r="L5" i="38"/>
  <c r="M5" i="38"/>
  <c r="N5" i="38"/>
  <c r="O5" i="38"/>
  <c r="K4" i="8"/>
  <c r="L4" i="8"/>
  <c r="M4" i="8"/>
  <c r="N4" i="8"/>
  <c r="O4" i="8"/>
  <c r="K5" i="31"/>
  <c r="L5" i="31"/>
  <c r="M5" i="31"/>
  <c r="N5" i="31"/>
  <c r="O5" i="31"/>
  <c r="K5" i="6"/>
  <c r="L5" i="6"/>
  <c r="M5" i="6"/>
  <c r="N5" i="6"/>
  <c r="O5" i="6"/>
  <c r="K5" i="12"/>
  <c r="L5" i="12"/>
  <c r="M5" i="12"/>
  <c r="N5" i="12"/>
  <c r="O5" i="12"/>
  <c r="K4" i="11"/>
  <c r="L4" i="11"/>
  <c r="M4" i="11"/>
  <c r="N4" i="11"/>
  <c r="O4" i="11"/>
  <c r="K5" i="40"/>
  <c r="L5" i="40"/>
  <c r="M5" i="40"/>
  <c r="N5" i="40"/>
  <c r="O5" i="40"/>
  <c r="K6" i="42"/>
  <c r="L6" i="42"/>
  <c r="M6" i="42"/>
  <c r="N6" i="42"/>
  <c r="O6" i="42"/>
  <c r="K5" i="7"/>
  <c r="L5" i="7"/>
  <c r="M5" i="7"/>
  <c r="N5" i="7"/>
  <c r="O5" i="7"/>
  <c r="K4" i="38"/>
  <c r="L4" i="38"/>
  <c r="M4" i="38"/>
  <c r="N4" i="38"/>
  <c r="O4" i="38"/>
  <c r="K4" i="31"/>
  <c r="L4" i="31"/>
  <c r="M4" i="31"/>
  <c r="N4" i="31"/>
  <c r="O4" i="31"/>
  <c r="K4" i="6"/>
  <c r="L4" i="6"/>
  <c r="M4" i="6"/>
  <c r="N4" i="6"/>
  <c r="O4" i="6"/>
  <c r="K4" i="12"/>
  <c r="L4" i="12"/>
  <c r="M4" i="12"/>
  <c r="N4" i="12"/>
  <c r="O4" i="12"/>
  <c r="K4" i="40"/>
  <c r="L4" i="40"/>
  <c r="M4" i="40"/>
  <c r="N4" i="40"/>
  <c r="O4" i="40"/>
  <c r="K5" i="42"/>
  <c r="L5" i="42"/>
  <c r="M5" i="42"/>
  <c r="N5" i="42"/>
  <c r="O5" i="42"/>
  <c r="K4" i="7"/>
  <c r="L4" i="7"/>
  <c r="M4" i="7"/>
  <c r="N4" i="7"/>
  <c r="O4" i="7"/>
  <c r="K4" i="42"/>
  <c r="L4" i="42"/>
  <c r="M4" i="42"/>
  <c r="N4" i="42"/>
  <c r="O4" i="42"/>
  <c r="P4" i="12" l="1"/>
  <c r="Q4" i="12"/>
  <c r="R4" i="12"/>
  <c r="P4" i="38"/>
  <c r="Q4" i="38"/>
  <c r="R4" i="38"/>
  <c r="P5" i="6"/>
  <c r="Q5" i="6"/>
  <c r="R5" i="6"/>
  <c r="P4" i="39"/>
  <c r="R4" i="39"/>
  <c r="Q4" i="39"/>
  <c r="P4" i="6"/>
  <c r="Q4" i="6"/>
  <c r="R4" i="6"/>
  <c r="Q5" i="40"/>
  <c r="R5" i="40"/>
  <c r="P5" i="40"/>
  <c r="Q5" i="31"/>
  <c r="R5" i="31"/>
  <c r="P5" i="31"/>
  <c r="P4" i="40"/>
  <c r="Q4" i="40"/>
  <c r="R4" i="40"/>
  <c r="R4" i="31"/>
  <c r="P4" i="31"/>
  <c r="Q4" i="31"/>
  <c r="P4" i="11"/>
  <c r="R4" i="11"/>
  <c r="Q4" i="11"/>
  <c r="R4" i="8"/>
  <c r="Q4" i="8"/>
  <c r="P4" i="8"/>
  <c r="R6" i="12"/>
  <c r="Q6" i="12"/>
  <c r="P6" i="12"/>
  <c r="R6" i="38"/>
  <c r="Q6" i="38"/>
  <c r="P6" i="38"/>
  <c r="P5" i="7"/>
  <c r="Q5" i="12"/>
  <c r="R5" i="12"/>
  <c r="P5" i="12"/>
  <c r="Q5" i="38"/>
  <c r="R5" i="38"/>
  <c r="P5" i="38"/>
  <c r="Q6" i="6"/>
  <c r="P6" i="6"/>
  <c r="R6" i="6"/>
  <c r="P5" i="39"/>
  <c r="R5" i="39"/>
  <c r="Q5" i="39"/>
  <c r="R6" i="40"/>
  <c r="P6" i="40"/>
  <c r="Q6" i="40"/>
  <c r="P6" i="31"/>
  <c r="Q6" i="31"/>
  <c r="R6" i="31"/>
  <c r="P5" i="11"/>
  <c r="Q5" i="11"/>
  <c r="R5" i="11"/>
  <c r="P5" i="8"/>
  <c r="Q5" i="8"/>
  <c r="R5" i="8"/>
  <c r="R5" i="1"/>
  <c r="P5" i="1"/>
  <c r="Q4" i="1"/>
  <c r="Q5" i="1"/>
  <c r="P4" i="1"/>
  <c r="R4" i="1"/>
  <c r="P4" i="7"/>
  <c r="R4" i="7"/>
  <c r="Q4" i="7"/>
  <c r="R5" i="7"/>
  <c r="Q5" i="7"/>
  <c r="O2" i="43" l="1"/>
  <c r="N2" i="43"/>
  <c r="M2" i="43"/>
  <c r="L2" i="43"/>
  <c r="K2" i="43"/>
  <c r="O2" i="40" l="1"/>
  <c r="N2" i="40"/>
  <c r="M2" i="40"/>
  <c r="L2" i="40"/>
  <c r="K2" i="40"/>
  <c r="O2" i="39" l="1"/>
  <c r="N2" i="39"/>
  <c r="M2" i="39"/>
  <c r="L2" i="39"/>
  <c r="K2" i="39"/>
  <c r="O2" i="38"/>
  <c r="N2" i="38"/>
  <c r="M2" i="38"/>
  <c r="L2" i="38"/>
  <c r="K2" i="38"/>
  <c r="O2" i="31" l="1"/>
  <c r="N2" i="31"/>
  <c r="M2" i="31"/>
  <c r="L2" i="31"/>
  <c r="K2" i="31"/>
  <c r="O2" i="12" l="1"/>
  <c r="N2" i="12"/>
  <c r="M2" i="12"/>
  <c r="L2" i="12"/>
  <c r="K2" i="12"/>
  <c r="O2" i="11"/>
  <c r="N2" i="11"/>
  <c r="M2" i="11"/>
  <c r="L2" i="11"/>
  <c r="K2" i="11"/>
  <c r="O2" i="8"/>
  <c r="N2" i="8"/>
  <c r="M2" i="8"/>
  <c r="L2" i="8"/>
  <c r="K2" i="8"/>
  <c r="O2" i="7"/>
  <c r="N2" i="7"/>
  <c r="M2" i="7"/>
  <c r="L2" i="7"/>
  <c r="K2" i="7"/>
  <c r="O2" i="6"/>
  <c r="N2" i="6"/>
  <c r="M2" i="6"/>
  <c r="L2" i="6"/>
  <c r="K2" i="6"/>
  <c r="R3" i="7" l="1"/>
  <c r="Q3" i="7"/>
  <c r="P3" i="7"/>
</calcChain>
</file>

<file path=xl/sharedStrings.xml><?xml version="1.0" encoding="utf-8"?>
<sst xmlns="http://schemas.openxmlformats.org/spreadsheetml/2006/main" count="283" uniqueCount="49">
  <si>
    <t>Record Date</t>
  </si>
  <si>
    <t>Symbol Type Id</t>
  </si>
  <si>
    <t>Feed Name</t>
  </si>
  <si>
    <t>Linked</t>
  </si>
  <si>
    <t>Unlinked</t>
  </si>
  <si>
    <t>Neverlinked</t>
  </si>
  <si>
    <t>Locked</t>
  </si>
  <si>
    <t>Skipped</t>
  </si>
  <si>
    <t>Automatched</t>
  </si>
  <si>
    <t>Total</t>
  </si>
  <si>
    <t>Added in a Day</t>
  </si>
  <si>
    <t>Linked in a Day</t>
  </si>
  <si>
    <t>Weekday</t>
  </si>
  <si>
    <t>Skipped in a day</t>
  </si>
  <si>
    <t>Never linked in a day</t>
  </si>
  <si>
    <t>Added in a Week</t>
  </si>
  <si>
    <t>Avg Expected Wkly Load</t>
  </si>
  <si>
    <t>Linked in a Week</t>
  </si>
  <si>
    <t>Column1</t>
  </si>
  <si>
    <t>Unique ID</t>
  </si>
  <si>
    <t>Client Name</t>
  </si>
  <si>
    <t>Data1</t>
  </si>
  <si>
    <t>Data2</t>
  </si>
  <si>
    <t>Data3</t>
  </si>
  <si>
    <t>Data4</t>
  </si>
  <si>
    <t>Data5</t>
  </si>
  <si>
    <t>Data6</t>
  </si>
  <si>
    <t>Data7</t>
  </si>
  <si>
    <t>Formula 1</t>
  </si>
  <si>
    <t>Formula 2</t>
  </si>
  <si>
    <t>Formula 3</t>
  </si>
  <si>
    <t>Formula 4</t>
  </si>
  <si>
    <t>Formula 5</t>
  </si>
  <si>
    <t>Formula 6</t>
  </si>
  <si>
    <t>Formula 7</t>
  </si>
  <si>
    <t>Formula 8</t>
  </si>
  <si>
    <t>Formula 9</t>
  </si>
  <si>
    <t>B</t>
  </si>
  <si>
    <t>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</si>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</sst>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9F9F9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9" fillId="0" borderId="0"/>
    <xf numFmtId="0" fontId="10" fillId="0" borderId="0"/>
    <xf numFmtId="0" fontId="9" fillId="0" borderId="0"/>
  </cellStyleXfs>
  <cellXfs count="21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7" fillId="0" borderId="6" xfId="0" applyNumberFormat="1" applyFont="1" applyBorder="1"/>
    <xf numFmtId="164" fontId="7" fillId="0" borderId="8" xfId="0" applyNumberFormat="1" applyFont="1" applyBorder="1"/>
    <xf numFmtId="0" fontId="7" fillId="0" borderId="8" xfId="0" applyFont="1" applyBorder="1"/>
    <xf numFmtId="0" fontId="7" fillId="0" borderId="6" xfId="0" applyFont="1" applyBorder="1"/>
    <xf numFmtId="0" fontId="7" fillId="3" borderId="6" xfId="0" applyFont="1" applyFill="1" applyBorder="1"/>
    <xf numFmtId="0" fontId="7" fillId="3" borderId="8" xfId="0" applyFont="1" applyFill="1" applyBorder="1"/>
    <xf numFmtId="0" fontId="7" fillId="3" borderId="7" xfId="0" applyFont="1" applyFill="1" applyBorder="1"/>
    <xf numFmtId="0" fontId="7" fillId="4" borderId="6" xfId="0" applyFont="1" applyFill="1" applyBorder="1"/>
    <xf numFmtId="0" fontId="2" fillId="5" borderId="4" xfId="0" applyNumberFormat="1" applyFont="1" applyFill="1" applyBorder="1"/>
    <xf numFmtId="0" fontId="2" fillId="5" borderId="4" xfId="0" applyFont="1" applyFill="1" applyBorder="1"/>
    <xf numFmtId="1" fontId="8" fillId="6" borderId="4" xfId="0" applyNumberFormat="1" applyFont="1" applyFill="1" applyBorder="1" applyAlignment="1"/>
    <xf numFmtId="0" fontId="1" fillId="5" borderId="4" xfId="0" applyNumberFormat="1" applyFont="1" applyFill="1" applyBorder="1"/>
    <xf numFmtId="0" fontId="1" fillId="5" borderId="4" xfId="0" applyFont="1" applyFill="1" applyBorder="1"/>
    <xf numFmtId="0" fontId="6" fillId="5" borderId="4" xfId="0" applyNumberFormat="1" applyFont="1" applyFill="1" applyBorder="1"/>
    <xf numFmtId="0" fontId="6" fillId="5" borderId="4" xfId="0" applyFont="1" applyFill="1" applyBorder="1"/>
  </cellXfs>
  <cellStyles count="5">
    <cellStyle name="Normal" xfId="0" builtinId="0"/>
    <cellStyle name="Normal 2" xfId="1"/>
    <cellStyle name="Normal 2 2" xfId="3"/>
    <cellStyle name="Normal 2 3" xfId="4"/>
    <cellStyle name="Normal 3" xfId="2"/>
  </cellStyles>
  <dxfs count="29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rgb="FF000000"/>
          <bgColor theme="7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[$-409]d\-mmm\-yy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C000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[$-409]d\-mmm\-yy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C000"/>
        </patternFill>
      </fill>
      <alignment horizontal="general" vertical="bottom" textRotation="0" wrapText="0" relativeIndent="0" justifyLastLine="0" shrinkToFit="0" readingOrder="0"/>
    </dxf>
    <dxf>
      <border outline="0"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3F395"/>
        </patternFill>
      </fill>
      <alignment textRotation="0" indent="0" justifyLastLine="0" shrinkToFit="0" readingOrder="0"/>
      <border diagonalUp="0" diagonalDown="0" outline="0">
        <top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[$-409]d\-mmm\-yy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C000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[$-409]d\-mmm\-yy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C000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[$-409]d\-mmm\-yy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C000"/>
        </patternFill>
      </fill>
      <alignment horizontal="general" vertical="bottom" textRotation="0" wrapText="0" relative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[$-409]d\-mmm\-yy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C000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[$-409]d\-mmm\-yy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C000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[$-409]d\-mmm\-yy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C000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[$-409]d\-mmm\-yy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C000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[$-409]d\-mmm\-yy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C000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[$-409]d\-mmm\-yy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C000"/>
        </patternFill>
      </fill>
      <alignment horizontal="general" vertical="bottom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TableStyleMedium9" defaultPivotStyle="PivotStyleLight16">
    <tableStyle name="Company Table Style" pivot="0" count="1">
      <tableStyleElement type="wholeTable" dxfId="296"/>
    </tableStyle>
    <tableStyle name="Company Table Format" pivot="0" count="1">
      <tableStyleElement type="wholeTable" dxfId="295"/>
    </tableStyle>
    <tableStyle name="Table Style 1" pivot="0" count="1">
      <tableStyleElement type="wholeTable" dxfId="294"/>
    </tableStyle>
  </tableStyles>
  <colors>
    <mruColors>
      <color rgb="FFF3F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30765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30765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30765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30765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30765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30765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30765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30765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30765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30765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30765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30765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30765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30765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30765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30765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30765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30765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20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21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22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23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2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2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26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27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28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29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30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31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32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33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3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3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36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37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38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39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0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1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2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3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6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7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8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9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0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1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2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3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6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7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8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9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0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1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2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3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6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7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8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9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70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71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72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73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7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7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76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77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78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79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80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81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82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83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8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8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86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87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-9525</xdr:colOff>
      <xdr:row>2</xdr:row>
      <xdr:rowOff>0</xdr:rowOff>
    </xdr:from>
    <xdr:to>
      <xdr:col>0</xdr:col>
      <xdr:colOff>0</xdr:colOff>
      <xdr:row>2</xdr:row>
      <xdr:rowOff>9525</xdr:rowOff>
    </xdr:to>
    <xdr:sp macro="" textlink="">
      <xdr:nvSpPr>
        <xdr:cNvPr id="88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-9525</xdr:colOff>
      <xdr:row>2</xdr:row>
      <xdr:rowOff>0</xdr:rowOff>
    </xdr:from>
    <xdr:to>
      <xdr:col>0</xdr:col>
      <xdr:colOff>0</xdr:colOff>
      <xdr:row>2</xdr:row>
      <xdr:rowOff>9525</xdr:rowOff>
    </xdr:to>
    <xdr:sp macro="" textlink="">
      <xdr:nvSpPr>
        <xdr:cNvPr id="89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-9525</xdr:colOff>
      <xdr:row>2</xdr:row>
      <xdr:rowOff>0</xdr:rowOff>
    </xdr:from>
    <xdr:to>
      <xdr:col>0</xdr:col>
      <xdr:colOff>0</xdr:colOff>
      <xdr:row>2</xdr:row>
      <xdr:rowOff>9525</xdr:rowOff>
    </xdr:to>
    <xdr:sp macro="" textlink="">
      <xdr:nvSpPr>
        <xdr:cNvPr id="90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-9525</xdr:colOff>
      <xdr:row>2</xdr:row>
      <xdr:rowOff>0</xdr:rowOff>
    </xdr:from>
    <xdr:to>
      <xdr:col>0</xdr:col>
      <xdr:colOff>0</xdr:colOff>
      <xdr:row>2</xdr:row>
      <xdr:rowOff>9525</xdr:rowOff>
    </xdr:to>
    <xdr:sp macro="" textlink="">
      <xdr:nvSpPr>
        <xdr:cNvPr id="91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-9525</xdr:colOff>
      <xdr:row>2</xdr:row>
      <xdr:rowOff>0</xdr:rowOff>
    </xdr:from>
    <xdr:to>
      <xdr:col>0</xdr:col>
      <xdr:colOff>0</xdr:colOff>
      <xdr:row>2</xdr:row>
      <xdr:rowOff>9525</xdr:rowOff>
    </xdr:to>
    <xdr:sp macro="" textlink="">
      <xdr:nvSpPr>
        <xdr:cNvPr id="92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-9525</xdr:colOff>
      <xdr:row>2</xdr:row>
      <xdr:rowOff>0</xdr:rowOff>
    </xdr:from>
    <xdr:to>
      <xdr:col>0</xdr:col>
      <xdr:colOff>0</xdr:colOff>
      <xdr:row>2</xdr:row>
      <xdr:rowOff>9525</xdr:rowOff>
    </xdr:to>
    <xdr:sp macro="" textlink="">
      <xdr:nvSpPr>
        <xdr:cNvPr id="93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-9525</xdr:colOff>
      <xdr:row>2</xdr:row>
      <xdr:rowOff>0</xdr:rowOff>
    </xdr:from>
    <xdr:to>
      <xdr:col>0</xdr:col>
      <xdr:colOff>0</xdr:colOff>
      <xdr:row>2</xdr:row>
      <xdr:rowOff>9525</xdr:rowOff>
    </xdr:to>
    <xdr:sp macro="" textlink="">
      <xdr:nvSpPr>
        <xdr:cNvPr id="9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-9525</xdr:colOff>
      <xdr:row>2</xdr:row>
      <xdr:rowOff>0</xdr:rowOff>
    </xdr:from>
    <xdr:to>
      <xdr:col>0</xdr:col>
      <xdr:colOff>0</xdr:colOff>
      <xdr:row>2</xdr:row>
      <xdr:rowOff>9525</xdr:rowOff>
    </xdr:to>
    <xdr:sp macro="" textlink="">
      <xdr:nvSpPr>
        <xdr:cNvPr id="9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52</xdr:row>
      <xdr:rowOff>133350</xdr:rowOff>
    </xdr:to>
    <xdr:sp macro="" textlink="">
      <xdr:nvSpPr>
        <xdr:cNvPr id="96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628650" y="1619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52</xdr:row>
      <xdr:rowOff>133350</xdr:rowOff>
    </xdr:to>
    <xdr:sp macro="" textlink="">
      <xdr:nvSpPr>
        <xdr:cNvPr id="97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628650" y="1619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-9525</xdr:colOff>
      <xdr:row>2</xdr:row>
      <xdr:rowOff>0</xdr:rowOff>
    </xdr:from>
    <xdr:to>
      <xdr:col>0</xdr:col>
      <xdr:colOff>0</xdr:colOff>
      <xdr:row>2</xdr:row>
      <xdr:rowOff>9525</xdr:rowOff>
    </xdr:to>
    <xdr:sp macro="" textlink="">
      <xdr:nvSpPr>
        <xdr:cNvPr id="98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-9525</xdr:colOff>
      <xdr:row>2</xdr:row>
      <xdr:rowOff>0</xdr:rowOff>
    </xdr:from>
    <xdr:to>
      <xdr:col>0</xdr:col>
      <xdr:colOff>0</xdr:colOff>
      <xdr:row>2</xdr:row>
      <xdr:rowOff>9525</xdr:rowOff>
    </xdr:to>
    <xdr:sp macro="" textlink="">
      <xdr:nvSpPr>
        <xdr:cNvPr id="99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-9525</xdr:colOff>
      <xdr:row>2</xdr:row>
      <xdr:rowOff>0</xdr:rowOff>
    </xdr:from>
    <xdr:to>
      <xdr:col>0</xdr:col>
      <xdr:colOff>0</xdr:colOff>
      <xdr:row>2</xdr:row>
      <xdr:rowOff>9525</xdr:rowOff>
    </xdr:to>
    <xdr:sp macro="" textlink="">
      <xdr:nvSpPr>
        <xdr:cNvPr id="100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-9525</xdr:colOff>
      <xdr:row>2</xdr:row>
      <xdr:rowOff>0</xdr:rowOff>
    </xdr:from>
    <xdr:to>
      <xdr:col>0</xdr:col>
      <xdr:colOff>0</xdr:colOff>
      <xdr:row>2</xdr:row>
      <xdr:rowOff>9525</xdr:rowOff>
    </xdr:to>
    <xdr:sp macro="" textlink="">
      <xdr:nvSpPr>
        <xdr:cNvPr id="101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-9525</xdr:colOff>
      <xdr:row>2</xdr:row>
      <xdr:rowOff>0</xdr:rowOff>
    </xdr:from>
    <xdr:to>
      <xdr:col>0</xdr:col>
      <xdr:colOff>0</xdr:colOff>
      <xdr:row>2</xdr:row>
      <xdr:rowOff>9525</xdr:rowOff>
    </xdr:to>
    <xdr:sp macro="" textlink="">
      <xdr:nvSpPr>
        <xdr:cNvPr id="102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-9525</xdr:colOff>
      <xdr:row>2</xdr:row>
      <xdr:rowOff>0</xdr:rowOff>
    </xdr:from>
    <xdr:to>
      <xdr:col>0</xdr:col>
      <xdr:colOff>0</xdr:colOff>
      <xdr:row>2</xdr:row>
      <xdr:rowOff>9525</xdr:rowOff>
    </xdr:to>
    <xdr:sp macro="" textlink="">
      <xdr:nvSpPr>
        <xdr:cNvPr id="103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-9525</xdr:colOff>
      <xdr:row>2</xdr:row>
      <xdr:rowOff>0</xdr:rowOff>
    </xdr:from>
    <xdr:to>
      <xdr:col>0</xdr:col>
      <xdr:colOff>0</xdr:colOff>
      <xdr:row>2</xdr:row>
      <xdr:rowOff>9525</xdr:rowOff>
    </xdr:to>
    <xdr:sp macro="" textlink="">
      <xdr:nvSpPr>
        <xdr:cNvPr id="10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43719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-9525</xdr:colOff>
      <xdr:row>2</xdr:row>
      <xdr:rowOff>0</xdr:rowOff>
    </xdr:from>
    <xdr:to>
      <xdr:col>0</xdr:col>
      <xdr:colOff>0</xdr:colOff>
      <xdr:row>2</xdr:row>
      <xdr:rowOff>9525</xdr:rowOff>
    </xdr:to>
    <xdr:sp macro="" textlink="">
      <xdr:nvSpPr>
        <xdr:cNvPr id="10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0" y="3724275"/>
          <a:ext cx="9525" cy="9525"/>
        </a:xfrm>
        <a:prstGeom prst="rect">
          <a:avLst/>
        </a:prstGeom>
        <a:noFill/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6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2199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7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1723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8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68961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9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68484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0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02584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1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4204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2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3919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3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2077700"/>
          <a:ext cx="9525" cy="9525"/>
        </a:xfrm>
        <a:prstGeom prst="rect">
          <a:avLst/>
        </a:prstGeom>
        <a:noFill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2199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6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1723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7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2199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8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1723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9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02584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0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4204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1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3919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2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2077700"/>
          <a:ext cx="9525" cy="9525"/>
        </a:xfrm>
        <a:prstGeom prst="rect">
          <a:avLst/>
        </a:prstGeom>
        <a:noFill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2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3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2199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1723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02584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7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4204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8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3919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9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2077700"/>
          <a:ext cx="9525" cy="9525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2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3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6572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6534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2199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7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1723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8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02584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9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4204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10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3919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11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2077700"/>
          <a:ext cx="9525" cy="9525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2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3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6572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6534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1342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7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1342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8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02584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9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4204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10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3919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11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2077700"/>
          <a:ext cx="9525" cy="952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819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3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26003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6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7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6572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8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65341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9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2199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0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1723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1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2199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2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1723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3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02584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4204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3919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6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20777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314325</xdr:colOff>
      <xdr:row>3</xdr:row>
      <xdr:rowOff>66675</xdr:rowOff>
    </xdr:to>
    <xdr:pic>
      <xdr:nvPicPr>
        <xdr:cNvPr id="7169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572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</xdr:row>
      <xdr:rowOff>0</xdr:rowOff>
    </xdr:from>
    <xdr:to>
      <xdr:col>2</xdr:col>
      <xdr:colOff>1095375</xdr:colOff>
      <xdr:row>3</xdr:row>
      <xdr:rowOff>66675</xdr:rowOff>
    </xdr:to>
    <xdr:pic>
      <xdr:nvPicPr>
        <xdr:cNvPr id="7170" name="Picture 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6572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3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6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2199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7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1723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34</xdr:row>
      <xdr:rowOff>123825</xdr:rowOff>
    </xdr:to>
    <xdr:sp macro="" textlink="">
      <xdr:nvSpPr>
        <xdr:cNvPr id="4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628650" y="11334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33</xdr:row>
      <xdr:rowOff>114300</xdr:rowOff>
    </xdr:to>
    <xdr:sp macro="" textlink="">
      <xdr:nvSpPr>
        <xdr:cNvPr id="49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628650" y="11334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0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02584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1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4204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2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3919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3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20777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314325</xdr:colOff>
      <xdr:row>3</xdr:row>
      <xdr:rowOff>66675</xdr:rowOff>
    </xdr:to>
    <xdr:pic>
      <xdr:nvPicPr>
        <xdr:cNvPr id="1026" name="Picture 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8191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</xdr:row>
      <xdr:rowOff>0</xdr:rowOff>
    </xdr:from>
    <xdr:to>
      <xdr:col>2</xdr:col>
      <xdr:colOff>1095375</xdr:colOff>
      <xdr:row>3</xdr:row>
      <xdr:rowOff>66675</xdr:rowOff>
    </xdr:to>
    <xdr:pic>
      <xdr:nvPicPr>
        <xdr:cNvPr id="1025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8191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9715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3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2199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1723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35</xdr:row>
      <xdr:rowOff>123825</xdr:rowOff>
    </xdr:to>
    <xdr:sp macro="" textlink="">
      <xdr:nvSpPr>
        <xdr:cNvPr id="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628650" y="14573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34</xdr:row>
      <xdr:rowOff>114300</xdr:rowOff>
    </xdr:to>
    <xdr:sp macro="" textlink="">
      <xdr:nvSpPr>
        <xdr:cNvPr id="8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628650" y="14573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9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02584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10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4204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11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3919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12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20777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314325</xdr:colOff>
      <xdr:row>3</xdr:row>
      <xdr:rowOff>66675</xdr:rowOff>
    </xdr:to>
    <xdr:pic>
      <xdr:nvPicPr>
        <xdr:cNvPr id="2050" name="Picture 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8191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</xdr:row>
      <xdr:rowOff>0</xdr:rowOff>
    </xdr:from>
    <xdr:to>
      <xdr:col>2</xdr:col>
      <xdr:colOff>1095375</xdr:colOff>
      <xdr:row>3</xdr:row>
      <xdr:rowOff>66675</xdr:rowOff>
    </xdr:to>
    <xdr:pic>
      <xdr:nvPicPr>
        <xdr:cNvPr id="2049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8191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4573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2954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2954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0" y="12954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2954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7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0" y="12954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2954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9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0" y="12954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1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2954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11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0" y="12954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1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2954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13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0" y="12954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1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1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1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2954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17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0" y="12954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18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2199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19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1723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35</xdr:row>
      <xdr:rowOff>123825</xdr:rowOff>
    </xdr:to>
    <xdr:sp macro="" textlink="">
      <xdr:nvSpPr>
        <xdr:cNvPr id="2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628650" y="14573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34</xdr:row>
      <xdr:rowOff>114300</xdr:rowOff>
    </xdr:to>
    <xdr:sp macro="" textlink="">
      <xdr:nvSpPr>
        <xdr:cNvPr id="21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628650" y="14573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22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02584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23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4204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2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3919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2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2077700"/>
          <a:ext cx="9525" cy="952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2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3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2199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1723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02584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7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4204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8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3919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9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2077700"/>
          <a:ext cx="9525" cy="9525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1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2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6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8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3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0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2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sp macro="" textlink="">
      <xdr:nvSpPr>
        <xdr:cNvPr id="4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573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4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19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19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6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19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19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8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19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49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19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0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19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19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2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19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3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19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4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19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19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6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19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7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19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8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19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59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0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50768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0</xdr:row>
      <xdr:rowOff>-962025</xdr:rowOff>
    </xdr:from>
    <xdr:to>
      <xdr:col>0</xdr:col>
      <xdr:colOff>28575</xdr:colOff>
      <xdr:row>0</xdr:row>
      <xdr:rowOff>-952500</xdr:rowOff>
    </xdr:to>
    <xdr:sp macro="" textlink="">
      <xdr:nvSpPr>
        <xdr:cNvPr id="61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19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0</xdr:row>
      <xdr:rowOff>-962025</xdr:rowOff>
    </xdr:from>
    <xdr:to>
      <xdr:col>0</xdr:col>
      <xdr:colOff>28575</xdr:colOff>
      <xdr:row>0</xdr:row>
      <xdr:rowOff>-952500</xdr:rowOff>
    </xdr:to>
    <xdr:sp macro="" textlink="">
      <xdr:nvSpPr>
        <xdr:cNvPr id="62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0" y="16192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3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2199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4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71723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36</xdr:row>
      <xdr:rowOff>142875</xdr:rowOff>
    </xdr:to>
    <xdr:sp macro="" textlink="">
      <xdr:nvSpPr>
        <xdr:cNvPr id="65" name="AutoShape 4" descr="https://dealtrack.capitaliq.com/dealtrack/timeoutExtender.asp"/>
        <xdr:cNvSpPr>
          <a:spLocks noChangeAspect="1" noChangeArrowheads="1"/>
        </xdr:cNvSpPr>
      </xdr:nvSpPr>
      <xdr:spPr bwMode="auto">
        <a:xfrm>
          <a:off x="628650" y="17811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35</xdr:row>
      <xdr:rowOff>133350</xdr:rowOff>
    </xdr:to>
    <xdr:sp macro="" textlink="">
      <xdr:nvSpPr>
        <xdr:cNvPr id="66" name="AutoShape 6" descr="https://dealtrack.capitaliq.com/dealtrack/timeoutExtender.asp"/>
        <xdr:cNvSpPr>
          <a:spLocks noChangeAspect="1" noChangeArrowheads="1"/>
        </xdr:cNvSpPr>
      </xdr:nvSpPr>
      <xdr:spPr bwMode="auto">
        <a:xfrm>
          <a:off x="628650" y="17811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7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02584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8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42047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69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13919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28575</xdr:colOff>
      <xdr:row>2</xdr:row>
      <xdr:rowOff>9525</xdr:rowOff>
    </xdr:to>
    <xdr:sp macro="" textlink="">
      <xdr:nvSpPr>
        <xdr:cNvPr id="70" name="AutoShape 16" descr="https://dealtrack.capitaliq.com/dealtrack/timeoutExtender.asp"/>
        <xdr:cNvSpPr>
          <a:spLocks noChangeAspect="1" noChangeArrowheads="1"/>
        </xdr:cNvSpPr>
      </xdr:nvSpPr>
      <xdr:spPr bwMode="auto">
        <a:xfrm>
          <a:off x="19050" y="12077700"/>
          <a:ext cx="9525" cy="9525"/>
        </a:xfrm>
        <a:prstGeom prst="rect">
          <a:avLst/>
        </a:prstGeom>
        <a:noFill/>
      </xdr:spPr>
    </xdr:sp>
    <xdr:clientData/>
  </xdr:twoCellAnchor>
</xdr:wsDr>
</file>

<file path=xl/tables/table1.xml><?xml version="1.0" encoding="utf-8"?>
<table xmlns="http://schemas.openxmlformats.org/spreadsheetml/2006/main" id="4" name="ASX" displayName="ASX" ref="A1:S5" totalsRowShown="0" headerRowDxfId="293" dataDxfId="291" headerRowBorderDxfId="292" tableBorderDxfId="290">
  <autoFilter ref="A1:S5"/>
  <sortState ref="A2:R168">
    <sortCondition ref="A2:A168"/>
  </sortState>
  <tableColumns count="19">
    <tableColumn id="1" name="Record Date" dataDxfId="289"/>
    <tableColumn id="2" name="Unique ID" dataDxfId="288"/>
    <tableColumn id="3" name="Client Name" dataDxfId="287"/>
    <tableColumn id="4" name="Data1" dataDxfId="286"/>
    <tableColumn id="5" name="Data2" dataDxfId="285"/>
    <tableColumn id="6" name="Data3" dataDxfId="284"/>
    <tableColumn id="7" name="Data4" dataDxfId="283"/>
    <tableColumn id="8" name="Data5" dataDxfId="282"/>
    <tableColumn id="9" name="Data6" dataDxfId="281"/>
    <tableColumn id="10" name="Data7" dataDxfId="156"/>
    <tableColumn id="11" name="Formula 1" dataDxfId="155">
      <calculatedColumnFormula>J2-J1</calculatedColumnFormula>
    </tableColumn>
    <tableColumn id="12" name="Formula 2" dataDxfId="154">
      <calculatedColumnFormula>D2-D1</calculatedColumnFormula>
    </tableColumn>
    <tableColumn id="13" name="Formula 3" dataDxfId="153">
      <calculatedColumnFormula>H2-H1</calculatedColumnFormula>
    </tableColumn>
    <tableColumn id="14" name="Formula 4" dataDxfId="152">
      <calculatedColumnFormula>F2-F1</calculatedColumnFormula>
    </tableColumn>
    <tableColumn id="15" name="Formula 5" dataDxfId="151">
      <calculatedColumnFormula>WEEKDAY(ASX[Record Date], 2)</calculatedColumnFormula>
    </tableColumn>
    <tableColumn id="16" name="Formula 6" dataDxfId="150"/>
    <tableColumn id="17" name="Formula 7" dataDxfId="149"/>
    <tableColumn id="18" name="Formula 8" dataDxfId="148"/>
    <tableColumn id="19" name="Formula 9" dataDxfId="147"/>
  </tableColumns>
  <tableStyleInfo name="Company Table Style" showFirstColumn="0" showLastColumn="0" showRowStripes="1" showColumnStripes="0"/>
</table>
</file>

<file path=xl/tables/table10.xml><?xml version="1.0" encoding="utf-8"?>
<table xmlns="http://schemas.openxmlformats.org/spreadsheetml/2006/main" id="31" name="IndianAnnual32" displayName="IndianAnnual32" ref="A1:S6" totalsRowShown="0" headerRowDxfId="131" dataDxfId="182" headerRowBorderDxfId="132" tableBorderDxfId="181">
  <autoFilter ref="A1:S6"/>
  <sortState ref="A2:R40">
    <sortCondition ref="A1:A40"/>
  </sortState>
  <tableColumns count="19">
    <tableColumn id="1" name="Record Date"/>
    <tableColumn id="2" name="Unique ID"/>
    <tableColumn id="3" name="Client Name"/>
    <tableColumn id="4" name="Data1"/>
    <tableColumn id="5" name="Data2"/>
    <tableColumn id="6" name="Data3"/>
    <tableColumn id="7" name="Data4"/>
    <tableColumn id="8" name="Data5"/>
    <tableColumn id="9" name="Data6"/>
    <tableColumn id="10" name="Data7"/>
    <tableColumn id="11" name="Formula 1" dataDxfId="99">
      <calculatedColumnFormula>J2-J1</calculatedColumnFormula>
    </tableColumn>
    <tableColumn id="12" name="Formula 2" dataDxfId="98">
      <calculatedColumnFormula>D2-D1</calculatedColumnFormula>
    </tableColumn>
    <tableColumn id="13" name="Formula 3" dataDxfId="97">
      <calculatedColumnFormula>H2-H1</calculatedColumnFormula>
    </tableColumn>
    <tableColumn id="14" name="Formula 4" dataDxfId="96">
      <calculatedColumnFormula>F2-F1</calculatedColumnFormula>
    </tableColumn>
    <tableColumn id="15" name="Formula 5" dataDxfId="95">
      <calculatedColumnFormula>WEEKDAY(IndianAnnual32[Record Date], 2)</calculatedColumnFormula>
    </tableColumn>
    <tableColumn id="16" name="Formula 6" dataDxfId="94"/>
    <tableColumn id="17" name="Formula 7" dataDxfId="93"/>
    <tableColumn id="18" name="Formula 8" dataDxfId="92"/>
    <tableColumn id="19" name="Formula 9" dataDxfId="91"/>
  </tableColumns>
  <tableStyleInfo name="Company Table Style" showFirstColumn="0" showLastColumn="0" showRowStripes="1" showColumnStripes="0"/>
</table>
</file>

<file path=xl/tables/table11.xml><?xml version="1.0" encoding="utf-8"?>
<table xmlns="http://schemas.openxmlformats.org/spreadsheetml/2006/main" id="32" name="IndianAnnual3233" displayName="IndianAnnual3233" ref="A1:S5" totalsRowShown="0" headerRowDxfId="129" dataDxfId="180" headerRowBorderDxfId="130" tableBorderDxfId="179">
  <autoFilter ref="A1:S5"/>
  <sortState ref="A2:R40">
    <sortCondition ref="A1:A40"/>
  </sortState>
  <tableColumns count="19">
    <tableColumn id="1" name="Record Date" dataDxfId="178"/>
    <tableColumn id="2" name="Unique ID" dataDxfId="177"/>
    <tableColumn id="3" name="Client Name" dataDxfId="176"/>
    <tableColumn id="4" name="Data1" dataDxfId="175"/>
    <tableColumn id="5" name="Data2" dataDxfId="174"/>
    <tableColumn id="6" name="Data3" dataDxfId="173"/>
    <tableColumn id="7" name="Data4" dataDxfId="172"/>
    <tableColumn id="8" name="Data5" dataDxfId="171"/>
    <tableColumn id="9" name="Data6" dataDxfId="170"/>
    <tableColumn id="10" name="Data7" dataDxfId="169"/>
    <tableColumn id="11" name="Formula 1" dataDxfId="108">
      <calculatedColumnFormula>J2-J1</calculatedColumnFormula>
    </tableColumn>
    <tableColumn id="12" name="Formula 2" dataDxfId="107">
      <calculatedColumnFormula>D2-D1</calculatedColumnFormula>
    </tableColumn>
    <tableColumn id="13" name="Formula 3" dataDxfId="106">
      <calculatedColumnFormula>H2-H1</calculatedColumnFormula>
    </tableColumn>
    <tableColumn id="14" name="Formula 4" dataDxfId="105">
      <calculatedColumnFormula>F2-F1</calculatedColumnFormula>
    </tableColumn>
    <tableColumn id="15" name="Formula 5" dataDxfId="104">
      <calculatedColumnFormula>WEEKDAY(IndianAnnual3233[Record Date], 2)</calculatedColumnFormula>
    </tableColumn>
    <tableColumn id="16" name="Formula 6" dataDxfId="103"/>
    <tableColumn id="17" name="Formula 7" dataDxfId="102"/>
    <tableColumn id="18" name="Formula 8" dataDxfId="101"/>
    <tableColumn id="19" name="Formula 9" dataDxfId="100"/>
  </tableColumns>
  <tableStyleInfo name="Company Table Style" showFirstColumn="0" showLastColumn="0" showRowStripes="1" showColumnStripes="0"/>
</table>
</file>

<file path=xl/tables/table12.xml><?xml version="1.0" encoding="utf-8"?>
<table xmlns="http://schemas.openxmlformats.org/spreadsheetml/2006/main" id="34" name="HYDProduct35" displayName="HYDProduct35" ref="A1:S5" totalsRowShown="0" headerRowDxfId="127" dataDxfId="168" headerRowBorderDxfId="128" tableBorderDxfId="167">
  <autoFilter ref="A1:S5"/>
  <sortState ref="A2:R40">
    <sortCondition ref="A1:A40"/>
  </sortState>
  <tableColumns count="19">
    <tableColumn id="1" name="Record Date" dataDxfId="166"/>
    <tableColumn id="2" name="Unique ID" dataDxfId="165"/>
    <tableColumn id="3" name="Client Name" dataDxfId="164"/>
    <tableColumn id="4" name="Data1" dataDxfId="163"/>
    <tableColumn id="5" name="Data2" dataDxfId="162"/>
    <tableColumn id="6" name="Data3" dataDxfId="161"/>
    <tableColumn id="7" name="Data4" dataDxfId="160"/>
    <tableColumn id="8" name="Data5" dataDxfId="159"/>
    <tableColumn id="9" name="Data6" dataDxfId="158"/>
    <tableColumn id="10" name="Data7" dataDxfId="157"/>
    <tableColumn id="11" name="Formula 1" dataDxfId="117">
      <calculatedColumnFormula>J2-J1</calculatedColumnFormula>
    </tableColumn>
    <tableColumn id="12" name="Formula 2" dataDxfId="116">
      <calculatedColumnFormula>D2-D1</calculatedColumnFormula>
    </tableColumn>
    <tableColumn id="13" name="Formula 3" dataDxfId="115">
      <calculatedColumnFormula>H2-H1</calculatedColumnFormula>
    </tableColumn>
    <tableColumn id="14" name="Formula 4" dataDxfId="114">
      <calculatedColumnFormula>F2-F1</calculatedColumnFormula>
    </tableColumn>
    <tableColumn id="15" name="Formula 5" dataDxfId="113">
      <calculatedColumnFormula>WEEKDAY(HYDProduct35[Record Date], 2)</calculatedColumnFormula>
    </tableColumn>
    <tableColumn id="16" name="Formula 6" dataDxfId="112"/>
    <tableColumn id="17" name="Formula 7" dataDxfId="111"/>
    <tableColumn id="18" name="Formula 8" dataDxfId="110"/>
    <tableColumn id="19" name="Formula 9" dataDxfId="109"/>
  </tableColumns>
  <tableStyleInfo name="Company Table Style" showFirstColumn="0" showLastColumn="0" showRowStripes="1" showColumnStripes="0"/>
</table>
</file>

<file path=xl/tables/table2.xml><?xml version="1.0" encoding="utf-8"?>
<table xmlns="http://schemas.openxmlformats.org/spreadsheetml/2006/main" id="7" name="DUNS" displayName="DUNS" ref="A1:S5" totalsRowShown="0" headerRowDxfId="145" dataDxfId="280" headerRowBorderDxfId="146" tableBorderDxfId="279">
  <sortState ref="A2:R40">
    <sortCondition ref="A2:A40"/>
  </sortState>
  <tableColumns count="19">
    <tableColumn id="1" name="Record Date" dataDxfId="278"/>
    <tableColumn id="2" name="Unique ID" dataDxfId="277"/>
    <tableColumn id="3" name="Client Name" dataDxfId="276"/>
    <tableColumn id="4" name="Data1" dataDxfId="275"/>
    <tableColumn id="5" name="Data2" dataDxfId="274"/>
    <tableColumn id="6" name="Data3" dataDxfId="273"/>
    <tableColumn id="7" name="Data4" dataDxfId="272"/>
    <tableColumn id="8" name="Data5" dataDxfId="271"/>
    <tableColumn id="9" name="Data6" dataDxfId="270"/>
    <tableColumn id="10" name="Data7" dataDxfId="269"/>
    <tableColumn id="11" name="Formula 1" dataDxfId="126">
      <calculatedColumnFormula>J2-J1</calculatedColumnFormula>
    </tableColumn>
    <tableColumn id="12" name="Formula 2" dataDxfId="125">
      <calculatedColumnFormula>D2-D1</calculatedColumnFormula>
    </tableColumn>
    <tableColumn id="13" name="Formula 3" dataDxfId="124">
      <calculatedColumnFormula>H2-H1</calculatedColumnFormula>
    </tableColumn>
    <tableColumn id="14" name="Formula 4" dataDxfId="123">
      <calculatedColumnFormula>F2-F1</calculatedColumnFormula>
    </tableColumn>
    <tableColumn id="15" name="Formula 5" dataDxfId="122">
      <calculatedColumnFormula>WEEKDAY(DUNS[Record Date], 2)</calculatedColumnFormula>
    </tableColumn>
    <tableColumn id="16" name="Formula 6" dataDxfId="121"/>
    <tableColumn id="17" name="Formula 7" dataDxfId="120"/>
    <tableColumn id="18" name="Formula 8" dataDxfId="119"/>
    <tableColumn id="19" name="Formula 9" dataDxfId="118"/>
  </tableColumns>
  <tableStyleInfo name="Company Table Style" showFirstColumn="0" showLastColumn="0" showRowStripes="1" showColumnStripes="0"/>
</table>
</file>

<file path=xl/tables/table3.xml><?xml version="1.0" encoding="utf-8"?>
<table xmlns="http://schemas.openxmlformats.org/spreadsheetml/2006/main" id="33" name="DUNS34" displayName="DUNS34" ref="A1:S7" totalsRowShown="0" headerRowDxfId="143" dataDxfId="268" headerRowBorderDxfId="144" tableBorderDxfId="267">
  <sortState ref="A2:R40">
    <sortCondition ref="A2:A40"/>
  </sortState>
  <tableColumns count="19">
    <tableColumn id="1" name="Record Date" dataDxfId="266"/>
    <tableColumn id="2" name="Unique ID" dataDxfId="265"/>
    <tableColumn id="3" name="Client Name" dataDxfId="264"/>
    <tableColumn id="4" name="Data1" dataDxfId="263"/>
    <tableColumn id="5" name="Data2" dataDxfId="262"/>
    <tableColumn id="6" name="Data3" dataDxfId="261"/>
    <tableColumn id="7" name="Data4" dataDxfId="260"/>
    <tableColumn id="8" name="Data5" dataDxfId="259"/>
    <tableColumn id="9" name="Data6" dataDxfId="258"/>
    <tableColumn id="10" name="Data7" dataDxfId="257"/>
    <tableColumn id="11" name="Formula 1" dataDxfId="36">
      <calculatedColumnFormula>J2-J1</calculatedColumnFormula>
    </tableColumn>
    <tableColumn id="12" name="Formula 2" dataDxfId="35">
      <calculatedColumnFormula>D2-D1</calculatedColumnFormula>
    </tableColumn>
    <tableColumn id="13" name="Formula 3" dataDxfId="34">
      <calculatedColumnFormula>H2-H1</calculatedColumnFormula>
    </tableColumn>
    <tableColumn id="14" name="Formula 4" dataDxfId="33">
      <calculatedColumnFormula>F2-F1</calculatedColumnFormula>
    </tableColumn>
    <tableColumn id="15" name="Formula 5" dataDxfId="32">
      <calculatedColumnFormula>WEEKDAY(DUNS34[Record Date], 2)</calculatedColumnFormula>
    </tableColumn>
    <tableColumn id="16" name="Formula 6" dataDxfId="31"/>
    <tableColumn id="17" name="Formula 7" dataDxfId="30"/>
    <tableColumn id="18" name="Formula 8" dataDxfId="29"/>
    <tableColumn id="19" name="Formula 9" dataDxfId="28"/>
  </tableColumns>
  <tableStyleInfo name="Company Table Style" showFirstColumn="0" showLastColumn="0" showRowStripes="1" showColumnStripes="0"/>
</table>
</file>

<file path=xl/tables/table4.xml><?xml version="1.0" encoding="utf-8"?>
<table xmlns="http://schemas.openxmlformats.org/spreadsheetml/2006/main" id="9" name="BR_10" displayName="BR_10" ref="A1:S6" totalsRowShown="0" headerRowDxfId="141" dataDxfId="256" headerRowBorderDxfId="142" tableBorderDxfId="255">
  <autoFilter ref="A1:S6"/>
  <sortState ref="A2:R40">
    <sortCondition ref="A1:A40"/>
  </sortState>
  <tableColumns count="19">
    <tableColumn id="1" name="Record Date" dataDxfId="254"/>
    <tableColumn id="2" name="Unique ID" dataDxfId="253"/>
    <tableColumn id="3" name="Client Name" dataDxfId="252"/>
    <tableColumn id="4" name="Data1" dataDxfId="251"/>
    <tableColumn id="5" name="Data2" dataDxfId="250"/>
    <tableColumn id="6" name="Data3" dataDxfId="249"/>
    <tableColumn id="7" name="Data4" dataDxfId="248"/>
    <tableColumn id="8" name="Data5" dataDxfId="247"/>
    <tableColumn id="9" name="Data6" dataDxfId="246"/>
    <tableColumn id="10" name="Data7" dataDxfId="245"/>
    <tableColumn id="11" name="Formula 1" dataDxfId="45">
      <calculatedColumnFormula>J2-J1</calculatedColumnFormula>
    </tableColumn>
    <tableColumn id="12" name="Formula 2" dataDxfId="44">
      <calculatedColumnFormula>D2-D1</calculatedColumnFormula>
    </tableColumn>
    <tableColumn id="13" name="Formula 3" dataDxfId="43">
      <calculatedColumnFormula>H2-H1</calculatedColumnFormula>
    </tableColumn>
    <tableColumn id="14" name="Formula 4" dataDxfId="42">
      <calculatedColumnFormula>F2-F1</calculatedColumnFormula>
    </tableColumn>
    <tableColumn id="15" name="Formula 5" dataDxfId="41">
      <calculatedColumnFormula>WEEKDAY(BR_10[Record Date], 2)</calculatedColumnFormula>
    </tableColumn>
    <tableColumn id="16" name="Formula 6" dataDxfId="40"/>
    <tableColumn id="17" name="Formula 7" dataDxfId="39"/>
    <tableColumn id="18" name="Formula 8" dataDxfId="38"/>
    <tableColumn id="19" name="Formula 9" dataDxfId="37"/>
  </tableColumns>
  <tableStyleInfo name="Company Table Style" showFirstColumn="0" showLastColumn="0" showRowStripes="1" showColumnStripes="0"/>
</table>
</file>

<file path=xl/tables/table5.xml><?xml version="1.0" encoding="utf-8"?>
<table xmlns="http://schemas.openxmlformats.org/spreadsheetml/2006/main" id="11" name="BR" displayName="BR" ref="A1:S5" totalsRowShown="0" headerRowDxfId="139" dataDxfId="244" headerRowBorderDxfId="140" tableBorderDxfId="243">
  <autoFilter ref="A1:S5"/>
  <sortState ref="A2:R40">
    <sortCondition ref="A1:A40"/>
  </sortState>
  <tableColumns count="19">
    <tableColumn id="1" name="Record Date" dataDxfId="242"/>
    <tableColumn id="2" name="Unique ID" dataDxfId="241"/>
    <tableColumn id="3" name="Client Name" dataDxfId="240"/>
    <tableColumn id="4" name="Data1" dataDxfId="239"/>
    <tableColumn id="5" name="Data2" dataDxfId="238"/>
    <tableColumn id="6" name="Data3" dataDxfId="237"/>
    <tableColumn id="7" name="Data4" dataDxfId="236"/>
    <tableColumn id="8" name="Data5" dataDxfId="235"/>
    <tableColumn id="9" name="Data6" dataDxfId="234"/>
    <tableColumn id="10" name="Data7" dataDxfId="233"/>
    <tableColumn id="11" name="Formula 1" dataDxfId="54">
      <calculatedColumnFormula>J2-J1</calculatedColumnFormula>
    </tableColumn>
    <tableColumn id="12" name="Formula 2" dataDxfId="53">
      <calculatedColumnFormula>D2-D1</calculatedColumnFormula>
    </tableColumn>
    <tableColumn id="13" name="Formula 3" dataDxfId="52">
      <calculatedColumnFormula>H2-H1</calculatedColumnFormula>
    </tableColumn>
    <tableColumn id="14" name="Formula 4" dataDxfId="51">
      <calculatedColumnFormula>F2-F1</calculatedColumnFormula>
    </tableColumn>
    <tableColumn id="15" name="Formula 5" dataDxfId="50">
      <calculatedColumnFormula>WEEKDAY(BR[Record Date], 2)</calculatedColumnFormula>
    </tableColumn>
    <tableColumn id="16" name="Formula 6" dataDxfId="49"/>
    <tableColumn id="17" name="Formula 7" dataDxfId="48"/>
    <tableColumn id="18" name="Formula 8" dataDxfId="47"/>
    <tableColumn id="19" name="Formula 9" dataDxfId="46"/>
  </tableColumns>
  <tableStyleInfo name="Company Table Style" showFirstColumn="0" showLastColumn="0" showRowStripes="1" showColumnStripes="0"/>
</table>
</file>

<file path=xl/tables/table6.xml><?xml version="1.0" encoding="utf-8"?>
<table xmlns="http://schemas.openxmlformats.org/spreadsheetml/2006/main" id="12" name="Competitor" displayName="Competitor" ref="A1:S6" totalsRowShown="0" headerRowDxfId="137" dataDxfId="232" headerRowBorderDxfId="138" tableBorderDxfId="231">
  <autoFilter ref="A1:S6"/>
  <sortState ref="A2:R40">
    <sortCondition ref="A1:A40"/>
  </sortState>
  <tableColumns count="19">
    <tableColumn id="1" name="Record Date" dataDxfId="230"/>
    <tableColumn id="2" name="Unique ID" dataDxfId="229"/>
    <tableColumn id="3" name="Client Name" dataDxfId="228"/>
    <tableColumn id="4" name="Data1" dataDxfId="227"/>
    <tableColumn id="5" name="Data2" dataDxfId="226"/>
    <tableColumn id="6" name="Data3" dataDxfId="225"/>
    <tableColumn id="7" name="Data4" dataDxfId="224"/>
    <tableColumn id="8" name="Data5" dataDxfId="223"/>
    <tableColumn id="9" name="Data6" dataDxfId="222"/>
    <tableColumn id="10" name="Data7" dataDxfId="221"/>
    <tableColumn id="11" name="Formula 1" dataDxfId="63">
      <calculatedColumnFormula>J2-J1</calculatedColumnFormula>
    </tableColumn>
    <tableColumn id="12" name="Formula 2" dataDxfId="62">
      <calculatedColumnFormula>D2-D1</calculatedColumnFormula>
    </tableColumn>
    <tableColumn id="13" name="Formula 3" dataDxfId="61">
      <calculatedColumnFormula>H2-H1</calculatedColumnFormula>
    </tableColumn>
    <tableColumn id="14" name="Formula 4" dataDxfId="60">
      <calculatedColumnFormula>F2-F1</calculatedColumnFormula>
    </tableColumn>
    <tableColumn id="15" name="Formula 5" dataDxfId="59">
      <calculatedColumnFormula>WEEKDAY(Competitor[Record Date], 2)</calculatedColumnFormula>
    </tableColumn>
    <tableColumn id="16" name="Formula 6" dataDxfId="58"/>
    <tableColumn id="17" name="Formula 7" dataDxfId="57"/>
    <tableColumn id="18" name="Formula 8" dataDxfId="56"/>
    <tableColumn id="19" name="Formula 9" dataDxfId="55"/>
  </tableColumns>
  <tableStyleInfo name="Company Table Style" showFirstColumn="0" showLastColumn="0" showRowStripes="1" showColumnStripes="0"/>
</table>
</file>

<file path=xl/tables/table7.xml><?xml version="1.0" encoding="utf-8"?>
<table xmlns="http://schemas.openxmlformats.org/spreadsheetml/2006/main" id="6" name="KeyDev" displayName="KeyDev" ref="A1:S6" totalsRowShown="0" headerRowDxfId="220" dataDxfId="218" headerRowBorderDxfId="219" tableBorderDxfId="217">
  <autoFilter ref="A1:S6"/>
  <sortState ref="A2:R40">
    <sortCondition ref="A1:A40"/>
  </sortState>
  <tableColumns count="19">
    <tableColumn id="1" name="Record Date" dataDxfId="216"/>
    <tableColumn id="2" name="Symbol Type Id" dataDxfId="215"/>
    <tableColumn id="3" name="Feed Name" dataDxfId="214"/>
    <tableColumn id="4" name="Linked" dataDxfId="213"/>
    <tableColumn id="5" name="Unlinked" dataDxfId="212"/>
    <tableColumn id="6" name="Neverlinked" dataDxfId="211"/>
    <tableColumn id="7" name="Locked" dataDxfId="210"/>
    <tableColumn id="8" name="Skipped" dataDxfId="209"/>
    <tableColumn id="9" name="Automatched" dataDxfId="208"/>
    <tableColumn id="10" name="Total" dataDxfId="207"/>
    <tableColumn id="11" name="Added in a Day" dataDxfId="72">
      <calculatedColumnFormula>J2-J1</calculatedColumnFormula>
    </tableColumn>
    <tableColumn id="12" name="Linked in a Day" dataDxfId="71">
      <calculatedColumnFormula>D2-D1</calculatedColumnFormula>
    </tableColumn>
    <tableColumn id="13" name="Skipped in a day" dataDxfId="70">
      <calculatedColumnFormula>H2-H1</calculatedColumnFormula>
    </tableColumn>
    <tableColumn id="14" name="Never linked in a day" dataDxfId="69">
      <calculatedColumnFormula>F2-F1</calculatedColumnFormula>
    </tableColumn>
    <tableColumn id="15" name="Weekday" dataDxfId="68">
      <calculatedColumnFormula>WEEKDAY(KeyDev[Record Date], 2)</calculatedColumnFormula>
    </tableColumn>
    <tableColumn id="16" name="Added in a Week" dataDxfId="67"/>
    <tableColumn id="17" name="Avg Expected Wkly Load" dataDxfId="66"/>
    <tableColumn id="18" name="Linked in a Week" dataDxfId="65"/>
    <tableColumn id="19" name="Column1" dataDxfId="64"/>
  </tableColumns>
  <tableStyleInfo name="Company Table Style" showFirstColumn="0" showLastColumn="0" showRowStripes="1" showColumnStripes="0"/>
</table>
</file>

<file path=xl/tables/table8.xml><?xml version="1.0" encoding="utf-8"?>
<table xmlns="http://schemas.openxmlformats.org/spreadsheetml/2006/main" id="29" name="HYDProduct" displayName="HYDProduct" ref="A1:S6" totalsRowShown="0" headerRowDxfId="135" dataDxfId="206" headerRowBorderDxfId="136" tableBorderDxfId="205">
  <autoFilter ref="A1:S6"/>
  <sortState ref="A2:R40">
    <sortCondition ref="A1:A40"/>
  </sortState>
  <tableColumns count="19">
    <tableColumn id="1" name="Record Date" dataDxfId="204"/>
    <tableColumn id="2" name="Unique ID" dataDxfId="203"/>
    <tableColumn id="3" name="Client Name" dataDxfId="202"/>
    <tableColumn id="4" name="Data1" dataDxfId="201"/>
    <tableColumn id="5" name="Data2" dataDxfId="200"/>
    <tableColumn id="6" name="Data3" dataDxfId="199"/>
    <tableColumn id="7" name="Data4" dataDxfId="198"/>
    <tableColumn id="8" name="Data5" dataDxfId="197"/>
    <tableColumn id="9" name="Data6" dataDxfId="196"/>
    <tableColumn id="10" name="Data7" dataDxfId="195"/>
    <tableColumn id="11" name="Formula 1" dataDxfId="81">
      <calculatedColumnFormula>J2-J1</calculatedColumnFormula>
    </tableColumn>
    <tableColumn id="12" name="Formula 2" dataDxfId="80">
      <calculatedColumnFormula>D2-D1</calculatedColumnFormula>
    </tableColumn>
    <tableColumn id="13" name="Formula 3" dataDxfId="79">
      <calculatedColumnFormula>H2-H1</calculatedColumnFormula>
    </tableColumn>
    <tableColumn id="14" name="Formula 4" dataDxfId="78">
      <calculatedColumnFormula>F2-F1</calculatedColumnFormula>
    </tableColumn>
    <tableColumn id="15" name="Formula 5" dataDxfId="77">
      <calculatedColumnFormula>WEEKDAY(HYDProduct[Record Date], 2)</calculatedColumnFormula>
    </tableColumn>
    <tableColumn id="16" name="Formula 6" dataDxfId="76"/>
    <tableColumn id="17" name="Formula 7" dataDxfId="75"/>
    <tableColumn id="18" name="Formula 8" dataDxfId="74"/>
    <tableColumn id="19" name="Formula 9" dataDxfId="73"/>
  </tableColumns>
  <tableStyleInfo name="Company Table Style" showFirstColumn="0" showLastColumn="0" showRowStripes="1" showColumnStripes="0"/>
</table>
</file>

<file path=xl/tables/table9.xml><?xml version="1.0" encoding="utf-8"?>
<table xmlns="http://schemas.openxmlformats.org/spreadsheetml/2006/main" id="8" name="IndianAnnual" displayName="IndianAnnual" ref="A1:S5" totalsRowShown="0" headerRowDxfId="133" dataDxfId="194" headerRowBorderDxfId="134" tableBorderDxfId="193">
  <autoFilter ref="A1:S5"/>
  <sortState ref="A2:R40">
    <sortCondition ref="A1:A40"/>
  </sortState>
  <tableColumns count="19">
    <tableColumn id="1" name="Record Date" dataDxfId="192"/>
    <tableColumn id="2" name="Unique ID" dataDxfId="191"/>
    <tableColumn id="3" name="Client Name" dataDxfId="190"/>
    <tableColumn id="4" name="Data1" dataDxfId="189"/>
    <tableColumn id="5" name="Data2" dataDxfId="188"/>
    <tableColumn id="6" name="Data3" dataDxfId="187"/>
    <tableColumn id="7" name="Data4" dataDxfId="186"/>
    <tableColumn id="8" name="Data5" dataDxfId="185"/>
    <tableColumn id="9" name="Data6" dataDxfId="184"/>
    <tableColumn id="10" name="Data7" dataDxfId="183"/>
    <tableColumn id="11" name="Formula 1" dataDxfId="90">
      <calculatedColumnFormula>J2-J1</calculatedColumnFormula>
    </tableColumn>
    <tableColumn id="12" name="Formula 2" dataDxfId="89">
      <calculatedColumnFormula>D2-D1</calculatedColumnFormula>
    </tableColumn>
    <tableColumn id="13" name="Formula 3" dataDxfId="88">
      <calculatedColumnFormula>H2-H1</calculatedColumnFormula>
    </tableColumn>
    <tableColumn id="14" name="Formula 4" dataDxfId="87">
      <calculatedColumnFormula>F2-F1</calculatedColumnFormula>
    </tableColumn>
    <tableColumn id="15" name="Formula 5" dataDxfId="86">
      <calculatedColumnFormula>WEEKDAY(IndianAnnual[Record Date], 2)</calculatedColumnFormula>
    </tableColumn>
    <tableColumn id="16" name="Formula 6" dataDxfId="85"/>
    <tableColumn id="17" name="Formula 7" dataDxfId="84"/>
    <tableColumn id="18" name="Formula 8" dataDxfId="83"/>
    <tableColumn id="19" name="Formula 9" dataDxfId="82"/>
  </tableColumns>
  <tableStyleInfo name="Company Table Sty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"/>
  <sheetViews>
    <sheetView zoomScaleNormal="100" workbookViewId="0">
      <pane xSplit="3" ySplit="1" topLeftCell="D2" activePane="bottomRight" state="frozen"/>
      <selection pane="topRight"/>
      <selection pane="bottomLeft"/>
      <selection pane="bottomRight" activeCell="K3" sqref="K3"/>
    </sheetView>
  </sheetViews>
  <sheetFormatPr defaultRowHeight="12" x14ac:dyDescent="0.2"/>
  <cols>
    <col min="1" max="1" width="9.5703125" style="1" customWidth="1"/>
    <col min="2" max="2" width="9" style="1" customWidth="1"/>
    <col min="3" max="3" width="15.28515625" style="1" bestFit="1" customWidth="1"/>
    <col min="4" max="14" width="8.140625" style="1" customWidth="1"/>
    <col min="15" max="15" width="9.7109375" style="1" customWidth="1"/>
    <col min="16" max="16384" width="9.140625" style="1"/>
  </cols>
  <sheetData>
    <row r="1" spans="1:19" ht="26.25" thickBot="1" x14ac:dyDescent="0.25">
      <c r="A1" s="2" t="s">
        <v>0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  <c r="Q1" s="3" t="s">
        <v>34</v>
      </c>
      <c r="R1" s="3" t="s">
        <v>35</v>
      </c>
      <c r="S1" s="3" t="s">
        <v>36</v>
      </c>
    </row>
    <row r="2" spans="1:19" ht="12.75" x14ac:dyDescent="0.2">
      <c r="A2" s="7">
        <v>40546</v>
      </c>
      <c r="B2" s="8">
        <v>518</v>
      </c>
      <c r="C2" s="8" t="s">
        <v>38</v>
      </c>
      <c r="D2" s="8">
        <v>50</v>
      </c>
      <c r="E2" s="8">
        <v>0</v>
      </c>
      <c r="F2" s="8">
        <v>1</v>
      </c>
      <c r="G2" s="8">
        <v>0</v>
      </c>
      <c r="H2" s="8">
        <v>2</v>
      </c>
      <c r="I2" s="8">
        <v>0</v>
      </c>
      <c r="J2" s="9">
        <v>53</v>
      </c>
      <c r="K2" s="14">
        <f>J2</f>
        <v>53</v>
      </c>
      <c r="L2" s="14">
        <f>D2</f>
        <v>50</v>
      </c>
      <c r="M2" s="14">
        <f>H2</f>
        <v>2</v>
      </c>
      <c r="N2" s="14">
        <f>F2</f>
        <v>1</v>
      </c>
      <c r="O2" s="15">
        <f>WEEKDAY(ASX[Record Date], 2)</f>
        <v>1</v>
      </c>
      <c r="P2" s="16">
        <v>5</v>
      </c>
      <c r="Q2" s="16">
        <v>6.75</v>
      </c>
      <c r="R2" s="16">
        <v>5</v>
      </c>
      <c r="S2" s="16"/>
    </row>
    <row r="3" spans="1:19" ht="12.75" x14ac:dyDescent="0.2">
      <c r="A3" s="6">
        <v>40826</v>
      </c>
      <c r="B3" s="9">
        <v>518</v>
      </c>
      <c r="C3" s="9" t="s">
        <v>38</v>
      </c>
      <c r="D3" s="9">
        <v>100</v>
      </c>
      <c r="E3" s="9">
        <v>0</v>
      </c>
      <c r="F3" s="9">
        <v>15</v>
      </c>
      <c r="G3" s="9">
        <v>1</v>
      </c>
      <c r="H3" s="9">
        <v>0</v>
      </c>
      <c r="I3" s="9">
        <v>0</v>
      </c>
      <c r="J3" s="9">
        <v>116</v>
      </c>
      <c r="K3" s="17">
        <f t="shared" ref="K3:M5" si="0">J3-J2</f>
        <v>63</v>
      </c>
      <c r="L3" s="17">
        <f t="shared" ref="L3:L5" si="1">D3-D2</f>
        <v>50</v>
      </c>
      <c r="M3" s="17">
        <f t="shared" ref="M3:M5" si="2">H3-H2</f>
        <v>-2</v>
      </c>
      <c r="N3" s="17">
        <f t="shared" ref="N3:N5" si="3">F3-F2</f>
        <v>14</v>
      </c>
      <c r="O3" s="18">
        <f>WEEKDAY(ASX[Record Date], 2)</f>
        <v>1</v>
      </c>
      <c r="P3" s="16" t="str">
        <f>IF($O3&lt;$O2,SUMIF(K2:K2,"&gt;0"),"")</f>
        <v/>
      </c>
      <c r="Q3" s="16" t="str">
        <f>IF($O3&lt;$O2,AVERAGE(P2:P3), "")</f>
        <v/>
      </c>
      <c r="R3" s="16" t="str">
        <f>IF($O3&lt;$O2,SUMIF(L2:L2,"&gt;0"),"")</f>
        <v/>
      </c>
      <c r="S3" s="16"/>
    </row>
    <row r="4" spans="1:19" ht="12.75" x14ac:dyDescent="0.2">
      <c r="A4" s="6">
        <v>40829</v>
      </c>
      <c r="B4" s="9">
        <v>518</v>
      </c>
      <c r="C4" s="9" t="s">
        <v>38</v>
      </c>
      <c r="D4" s="9">
        <v>104</v>
      </c>
      <c r="E4" s="9">
        <v>0</v>
      </c>
      <c r="F4" s="9">
        <v>15</v>
      </c>
      <c r="G4" s="9">
        <v>1</v>
      </c>
      <c r="H4" s="9">
        <v>0</v>
      </c>
      <c r="I4" s="9">
        <v>0</v>
      </c>
      <c r="J4" s="9">
        <v>120</v>
      </c>
      <c r="K4" s="17">
        <f t="shared" si="0"/>
        <v>4</v>
      </c>
      <c r="L4" s="17">
        <f t="shared" si="1"/>
        <v>4</v>
      </c>
      <c r="M4" s="17">
        <f t="shared" si="2"/>
        <v>0</v>
      </c>
      <c r="N4" s="17">
        <f t="shared" si="3"/>
        <v>0</v>
      </c>
      <c r="O4" s="18">
        <f>WEEKDAY(ASX[Record Date], 2)</f>
        <v>4</v>
      </c>
      <c r="P4" s="16" t="str">
        <f>IF($O4&lt;$O3,SUMIF(K3:K3,"&gt;0"),"")</f>
        <v/>
      </c>
      <c r="Q4" s="16" t="str">
        <f>IF($O4&lt;$O3,AVERAGE(P3:P4), "")</f>
        <v/>
      </c>
      <c r="R4" s="16" t="str">
        <f>IF($O4&lt;$O3,SUMIF(L3:L3,"&gt;0"),"")</f>
        <v/>
      </c>
      <c r="S4" s="16"/>
    </row>
    <row r="5" spans="1:19" ht="12.75" x14ac:dyDescent="0.2">
      <c r="A5" s="6">
        <v>40830</v>
      </c>
      <c r="B5" s="9">
        <v>518</v>
      </c>
      <c r="C5" s="9" t="s">
        <v>38</v>
      </c>
      <c r="D5" s="9">
        <v>106</v>
      </c>
      <c r="E5" s="9">
        <v>0</v>
      </c>
      <c r="F5" s="9">
        <v>15</v>
      </c>
      <c r="G5" s="9">
        <v>1</v>
      </c>
      <c r="H5" s="9">
        <v>0</v>
      </c>
      <c r="I5" s="9">
        <v>0</v>
      </c>
      <c r="J5" s="9">
        <v>122</v>
      </c>
      <c r="K5" s="17">
        <f t="shared" si="0"/>
        <v>2</v>
      </c>
      <c r="L5" s="17">
        <f t="shared" si="1"/>
        <v>2</v>
      </c>
      <c r="M5" s="17">
        <f t="shared" si="2"/>
        <v>0</v>
      </c>
      <c r="N5" s="17">
        <f t="shared" si="3"/>
        <v>0</v>
      </c>
      <c r="O5" s="18">
        <f>WEEKDAY(ASX[Record Date], 2)</f>
        <v>5</v>
      </c>
      <c r="P5" s="16" t="str">
        <f>IF($O5&lt;$O4,SUMIF(K3:K4,"&gt;0"),"")</f>
        <v/>
      </c>
      <c r="Q5" s="16" t="str">
        <f>IF($O5&lt;$O4,AVERAGE(P3:P5), "")</f>
        <v/>
      </c>
      <c r="R5" s="16" t="str">
        <f>IF($O5&lt;$O4,SUMIF(L3:L4,"&gt;0"),"")</f>
        <v/>
      </c>
      <c r="S5" s="16"/>
    </row>
  </sheetData>
  <conditionalFormatting sqref="A2:R2 K4:R5 K3:N3">
    <cfRule type="expression" dxfId="27" priority="88">
      <formula>$O2&lt;$O1</formula>
    </cfRule>
  </conditionalFormatting>
  <conditionalFormatting sqref="O3">
    <cfRule type="expression" dxfId="26" priority="232">
      <formula>$O3&lt;#REF!</formula>
    </cfRule>
  </conditionalFormatting>
  <conditionalFormatting sqref="P3">
    <cfRule type="expression" dxfId="25" priority="2">
      <formula>$O3&lt;$O2</formula>
    </cfRule>
  </conditionalFormatting>
  <conditionalFormatting sqref="Q3:R3">
    <cfRule type="expression" dxfId="24" priority="1">
      <formula>$O3&lt;$O2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6"/>
  <sheetViews>
    <sheetView workbookViewId="0">
      <pane xSplit="3" ySplit="1" topLeftCell="D2" activePane="bottomRight" state="frozen"/>
      <selection activeCell="H181" sqref="H181"/>
      <selection pane="topRight" activeCell="H181" sqref="H181"/>
      <selection pane="bottomLeft" activeCell="H181" sqref="H181"/>
      <selection pane="bottomRight" activeCell="S6" sqref="S6"/>
    </sheetView>
  </sheetViews>
  <sheetFormatPr defaultRowHeight="12" x14ac:dyDescent="0.2"/>
  <cols>
    <col min="1" max="1" width="9.5703125" style="1" customWidth="1"/>
    <col min="2" max="2" width="9" style="1" customWidth="1"/>
    <col min="3" max="3" width="23.42578125" style="1" customWidth="1"/>
    <col min="4" max="14" width="8.140625" style="1" customWidth="1"/>
    <col min="15" max="15" width="9.7109375" style="1" customWidth="1"/>
    <col min="16" max="16384" width="9.140625" style="1"/>
  </cols>
  <sheetData>
    <row r="1" spans="1:19" ht="26.25" thickBot="1" x14ac:dyDescent="0.25">
      <c r="A1" s="2" t="s">
        <v>0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  <c r="Q1" s="3" t="s">
        <v>34</v>
      </c>
      <c r="R1" s="3" t="s">
        <v>35</v>
      </c>
      <c r="S1" s="3" t="s">
        <v>36</v>
      </c>
    </row>
    <row r="2" spans="1:19" ht="12.75" x14ac:dyDescent="0.2">
      <c r="A2" s="7">
        <v>40548</v>
      </c>
      <c r="B2" s="8">
        <v>6325</v>
      </c>
      <c r="C2" s="8" t="s">
        <v>46</v>
      </c>
      <c r="D2" s="8">
        <v>0</v>
      </c>
      <c r="E2" s="8">
        <v>156</v>
      </c>
      <c r="F2" s="8">
        <v>0</v>
      </c>
      <c r="G2" s="8">
        <v>0</v>
      </c>
      <c r="H2" s="8">
        <v>0</v>
      </c>
      <c r="I2" s="8">
        <v>49</v>
      </c>
      <c r="J2" s="8">
        <v>156</v>
      </c>
      <c r="K2" s="19">
        <f>J2</f>
        <v>156</v>
      </c>
      <c r="L2" s="19">
        <f>D2</f>
        <v>0</v>
      </c>
      <c r="M2" s="19">
        <f>H2</f>
        <v>0</v>
      </c>
      <c r="N2" s="19">
        <f>F2</f>
        <v>0</v>
      </c>
      <c r="O2" s="20">
        <f>WEEKDAY(IndianAnnual32[Record Date], 2)</f>
        <v>3</v>
      </c>
      <c r="P2" s="16"/>
      <c r="Q2" s="16"/>
      <c r="R2" s="16"/>
      <c r="S2" s="16"/>
    </row>
    <row r="3" spans="1:19" ht="12.75" x14ac:dyDescent="0.2">
      <c r="A3" s="6">
        <v>40834</v>
      </c>
      <c r="B3" s="12">
        <v>6325</v>
      </c>
      <c r="C3" s="12" t="s">
        <v>46</v>
      </c>
      <c r="D3" s="12">
        <v>7</v>
      </c>
      <c r="E3" s="12">
        <v>0</v>
      </c>
      <c r="F3" s="12">
        <v>0</v>
      </c>
      <c r="G3" s="12">
        <v>0</v>
      </c>
      <c r="H3" s="12">
        <v>22</v>
      </c>
      <c r="I3" s="12">
        <v>0</v>
      </c>
      <c r="J3" s="12">
        <v>29</v>
      </c>
      <c r="K3" s="17">
        <f t="shared" ref="K3" si="0">J3-J2</f>
        <v>-127</v>
      </c>
      <c r="L3" s="17">
        <f t="shared" ref="L3" si="1">D3-D2</f>
        <v>7</v>
      </c>
      <c r="M3" s="17">
        <f t="shared" ref="M3" si="2">H3-H2</f>
        <v>22</v>
      </c>
      <c r="N3" s="17">
        <f t="shared" ref="N3" si="3">F3-F2</f>
        <v>0</v>
      </c>
      <c r="O3" s="18">
        <f>WEEKDAY(IndianAnnual32[Record Date], 2)</f>
        <v>2</v>
      </c>
      <c r="P3" s="16">
        <f>IF($O3&lt;$O2,SUMIF(K1:K2,"&gt;0"),"")</f>
        <v>156</v>
      </c>
      <c r="Q3" s="16">
        <f>IF($O3&lt;$O2,AVERAGE(P1:P3), "")</f>
        <v>156</v>
      </c>
      <c r="R3" s="16">
        <f>IF($O3&lt;$O2,SUMIF(L1:L2,"&gt;0"),"")</f>
        <v>0</v>
      </c>
      <c r="S3" s="16"/>
    </row>
    <row r="4" spans="1:19" ht="12.75" x14ac:dyDescent="0.2">
      <c r="A4" s="6">
        <v>40835</v>
      </c>
      <c r="B4" s="12">
        <v>6325</v>
      </c>
      <c r="C4" s="12" t="s">
        <v>46</v>
      </c>
      <c r="D4" s="12">
        <v>7</v>
      </c>
      <c r="E4" s="12">
        <v>0</v>
      </c>
      <c r="F4" s="12">
        <v>0</v>
      </c>
      <c r="G4" s="12">
        <v>0</v>
      </c>
      <c r="H4" s="12">
        <v>22</v>
      </c>
      <c r="I4" s="12">
        <v>0</v>
      </c>
      <c r="J4" s="12">
        <v>29</v>
      </c>
      <c r="K4" s="17">
        <f t="shared" ref="K4:K6" si="4">J4-J3</f>
        <v>0</v>
      </c>
      <c r="L4" s="17">
        <f t="shared" ref="L4:L6" si="5">D4-D3</f>
        <v>0</v>
      </c>
      <c r="M4" s="17">
        <f t="shared" ref="M4:M6" si="6">H4-H3</f>
        <v>0</v>
      </c>
      <c r="N4" s="17">
        <f t="shared" ref="N4:N6" si="7">F4-F3</f>
        <v>0</v>
      </c>
      <c r="O4" s="18">
        <f>WEEKDAY(IndianAnnual32[Record Date], 2)</f>
        <v>3</v>
      </c>
      <c r="P4" s="16" t="str">
        <f>IF($O4&lt;$O3,SUMIF(K3:K3,"&gt;0"),"")</f>
        <v/>
      </c>
      <c r="Q4" s="16" t="str">
        <f>IF($O4&lt;$O3,AVERAGE(P3:P4), "")</f>
        <v/>
      </c>
      <c r="R4" s="16" t="str">
        <f>IF($O4&lt;$O3,SUMIF(L3:L3,"&gt;0"),"")</f>
        <v/>
      </c>
      <c r="S4" s="16"/>
    </row>
    <row r="5" spans="1:19" ht="12.75" x14ac:dyDescent="0.2">
      <c r="A5" s="6">
        <v>40836</v>
      </c>
      <c r="B5" s="12">
        <v>6325</v>
      </c>
      <c r="C5" s="12" t="s">
        <v>46</v>
      </c>
      <c r="D5" s="12">
        <v>7</v>
      </c>
      <c r="E5" s="12">
        <v>0</v>
      </c>
      <c r="F5" s="12">
        <v>0</v>
      </c>
      <c r="G5" s="12">
        <v>0</v>
      </c>
      <c r="H5" s="12">
        <v>22</v>
      </c>
      <c r="I5" s="12">
        <v>0</v>
      </c>
      <c r="J5" s="12">
        <v>29</v>
      </c>
      <c r="K5" s="17">
        <f t="shared" si="4"/>
        <v>0</v>
      </c>
      <c r="L5" s="17">
        <f t="shared" si="5"/>
        <v>0</v>
      </c>
      <c r="M5" s="17">
        <f t="shared" si="6"/>
        <v>0</v>
      </c>
      <c r="N5" s="17">
        <f t="shared" si="7"/>
        <v>0</v>
      </c>
      <c r="O5" s="18">
        <f>WEEKDAY(IndianAnnual32[Record Date], 2)</f>
        <v>4</v>
      </c>
      <c r="P5" s="16" t="str">
        <f>IF($O5&lt;$O4,SUMIF(K3:K4,"&gt;0"),"")</f>
        <v/>
      </c>
      <c r="Q5" s="16" t="str">
        <f>IF($O5&lt;$O4,AVERAGE(P3:P5), "")</f>
        <v/>
      </c>
      <c r="R5" s="16" t="str">
        <f>IF($O5&lt;$O4,SUMIF(L3:L4,"&gt;0"),"")</f>
        <v/>
      </c>
      <c r="S5" s="16"/>
    </row>
    <row r="6" spans="1:19" ht="12.75" x14ac:dyDescent="0.2">
      <c r="A6" s="6">
        <v>40837</v>
      </c>
      <c r="B6" s="12">
        <v>6325</v>
      </c>
      <c r="C6" s="12" t="s">
        <v>46</v>
      </c>
      <c r="D6" s="12">
        <v>7</v>
      </c>
      <c r="E6" s="12">
        <v>0</v>
      </c>
      <c r="F6" s="12">
        <v>0</v>
      </c>
      <c r="G6" s="12">
        <v>0</v>
      </c>
      <c r="H6" s="12">
        <v>22</v>
      </c>
      <c r="I6" s="12">
        <v>0</v>
      </c>
      <c r="J6" s="12">
        <v>29</v>
      </c>
      <c r="K6" s="17">
        <f t="shared" si="4"/>
        <v>0</v>
      </c>
      <c r="L6" s="17">
        <f t="shared" si="5"/>
        <v>0</v>
      </c>
      <c r="M6" s="17">
        <f t="shared" si="6"/>
        <v>0</v>
      </c>
      <c r="N6" s="17">
        <f t="shared" si="7"/>
        <v>0</v>
      </c>
      <c r="O6" s="18">
        <f>WEEKDAY(IndianAnnual32[Record Date], 2)</f>
        <v>5</v>
      </c>
      <c r="P6" s="16" t="str">
        <f>IF($O6&lt;$O5,SUMIF(K3:K5,"&gt;0"),"")</f>
        <v/>
      </c>
      <c r="Q6" s="16" t="str">
        <f>IF($O6&lt;$O5,AVERAGE(P3:P6), "")</f>
        <v/>
      </c>
      <c r="R6" s="16" t="str">
        <f>IF($O6&lt;$O5,SUMIF(L3:L5,"&gt;0"),"")</f>
        <v/>
      </c>
      <c r="S6" s="16"/>
    </row>
  </sheetData>
  <conditionalFormatting sqref="A2:R2 K4:R6">
    <cfRule type="expression" dxfId="6" priority="66">
      <formula>$O2&lt;$O1</formula>
    </cfRule>
  </conditionalFormatting>
  <conditionalFormatting sqref="K3:R3">
    <cfRule type="expression" dxfId="5" priority="1">
      <formula>$O3&lt;$O2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5"/>
  <sheetViews>
    <sheetView workbookViewId="0">
      <pane xSplit="3" ySplit="1" topLeftCell="D2" activePane="bottomRight" state="frozen"/>
      <selection activeCell="H181" sqref="H181"/>
      <selection pane="topRight" activeCell="H181" sqref="H181"/>
      <selection pane="bottomLeft" activeCell="H181" sqref="H181"/>
      <selection pane="bottomRight" activeCell="K4" sqref="K4"/>
    </sheetView>
  </sheetViews>
  <sheetFormatPr defaultRowHeight="12" x14ac:dyDescent="0.2"/>
  <cols>
    <col min="1" max="1" width="9.5703125" style="1" customWidth="1"/>
    <col min="2" max="2" width="9" style="1" customWidth="1"/>
    <col min="3" max="3" width="23.42578125" style="1" customWidth="1"/>
    <col min="4" max="14" width="8.140625" style="1" customWidth="1"/>
    <col min="15" max="15" width="9.7109375" style="1" customWidth="1"/>
    <col min="16" max="16384" width="9.140625" style="1"/>
  </cols>
  <sheetData>
    <row r="1" spans="1:19" ht="26.25" thickBot="1" x14ac:dyDescent="0.25">
      <c r="A1" s="2" t="s">
        <v>0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  <c r="Q1" s="3" t="s">
        <v>34</v>
      </c>
      <c r="R1" s="3" t="s">
        <v>35</v>
      </c>
      <c r="S1" s="3" t="s">
        <v>36</v>
      </c>
    </row>
    <row r="2" spans="1:19" ht="12.75" x14ac:dyDescent="0.2">
      <c r="A2" s="7">
        <v>40548</v>
      </c>
      <c r="B2" s="8">
        <v>5926</v>
      </c>
      <c r="C2" s="8" t="s">
        <v>47</v>
      </c>
      <c r="D2" s="8">
        <v>0</v>
      </c>
      <c r="E2" s="8">
        <v>168</v>
      </c>
      <c r="F2" s="8">
        <v>0</v>
      </c>
      <c r="G2" s="8">
        <v>1</v>
      </c>
      <c r="H2" s="8">
        <v>0</v>
      </c>
      <c r="I2" s="8">
        <v>125</v>
      </c>
      <c r="J2" s="9">
        <v>168</v>
      </c>
      <c r="K2" s="14">
        <f>J2</f>
        <v>168</v>
      </c>
      <c r="L2" s="14">
        <f>D2</f>
        <v>0</v>
      </c>
      <c r="M2" s="14">
        <f>H2</f>
        <v>0</v>
      </c>
      <c r="N2" s="14">
        <f>F2</f>
        <v>0</v>
      </c>
      <c r="O2" s="15">
        <f>WEEKDAY(IndianAnnual3233[Record Date], 2)</f>
        <v>3</v>
      </c>
      <c r="P2" s="16"/>
      <c r="Q2" s="16"/>
      <c r="R2" s="16"/>
      <c r="S2" s="16"/>
    </row>
    <row r="3" spans="1:19" ht="12.75" x14ac:dyDescent="0.2">
      <c r="A3" s="6">
        <v>40835</v>
      </c>
      <c r="B3" s="9">
        <v>5926</v>
      </c>
      <c r="C3" s="9" t="s">
        <v>47</v>
      </c>
      <c r="D3" s="9">
        <v>34</v>
      </c>
      <c r="E3" s="9">
        <v>0</v>
      </c>
      <c r="F3" s="9">
        <v>0</v>
      </c>
      <c r="G3" s="9">
        <v>0</v>
      </c>
      <c r="H3" s="9">
        <v>24</v>
      </c>
      <c r="I3" s="9">
        <v>0</v>
      </c>
      <c r="J3" s="9">
        <v>58</v>
      </c>
      <c r="K3" s="17">
        <f t="shared" ref="K3" si="0">J3-J2</f>
        <v>-110</v>
      </c>
      <c r="L3" s="17">
        <f t="shared" ref="L3" si="1">D3-D2</f>
        <v>34</v>
      </c>
      <c r="M3" s="17">
        <f t="shared" ref="M3" si="2">H3-H2</f>
        <v>24</v>
      </c>
      <c r="N3" s="17">
        <f t="shared" ref="N3" si="3">F3-F2</f>
        <v>0</v>
      </c>
      <c r="O3" s="18">
        <f>WEEKDAY(IndianAnnual3233[Record Date], 2)</f>
        <v>3</v>
      </c>
      <c r="P3" s="16" t="str">
        <f>IF($O3&lt;$O2,SUMIF(K2:K2,"&gt;0"),"")</f>
        <v/>
      </c>
      <c r="Q3" s="16" t="str">
        <f>IF($O3&lt;$O2,AVERAGE(P2:P3), "")</f>
        <v/>
      </c>
      <c r="R3" s="16" t="str">
        <f>IF($O3&lt;$O2,SUMIF(L2:L2,"&gt;0"),"")</f>
        <v/>
      </c>
      <c r="S3" s="16"/>
    </row>
    <row r="4" spans="1:19" ht="12.75" x14ac:dyDescent="0.2">
      <c r="A4" s="6">
        <v>40836</v>
      </c>
      <c r="B4" s="9">
        <v>5926</v>
      </c>
      <c r="C4" s="9" t="s">
        <v>47</v>
      </c>
      <c r="D4" s="9">
        <v>34</v>
      </c>
      <c r="E4" s="9">
        <v>0</v>
      </c>
      <c r="F4" s="9">
        <v>0</v>
      </c>
      <c r="G4" s="9">
        <v>0</v>
      </c>
      <c r="H4" s="9">
        <v>24</v>
      </c>
      <c r="I4" s="9">
        <v>0</v>
      </c>
      <c r="J4" s="9">
        <v>58</v>
      </c>
      <c r="K4" s="17">
        <f t="shared" ref="K4:K5" si="4">J4-J3</f>
        <v>0</v>
      </c>
      <c r="L4" s="17">
        <f t="shared" ref="L4:L5" si="5">D4-D3</f>
        <v>0</v>
      </c>
      <c r="M4" s="17">
        <f t="shared" ref="M4:M5" si="6">H4-H3</f>
        <v>0</v>
      </c>
      <c r="N4" s="17">
        <f t="shared" ref="N4:N5" si="7">F4-F3</f>
        <v>0</v>
      </c>
      <c r="O4" s="18">
        <f>WEEKDAY(IndianAnnual3233[Record Date], 2)</f>
        <v>4</v>
      </c>
      <c r="P4" s="16" t="str">
        <f>IF($O4&lt;$O3,SUMIF(K3:K3,"&gt;0"),"")</f>
        <v/>
      </c>
      <c r="Q4" s="16" t="str">
        <f>IF($O4&lt;$O3,AVERAGE(P3:P4), "")</f>
        <v/>
      </c>
      <c r="R4" s="16" t="str">
        <f>IF($O4&lt;$O3,SUMIF(L3:L3,"&gt;0"),"")</f>
        <v/>
      </c>
      <c r="S4" s="16"/>
    </row>
    <row r="5" spans="1:19" ht="12.75" x14ac:dyDescent="0.2">
      <c r="A5" s="6">
        <v>40837</v>
      </c>
      <c r="B5" s="9">
        <v>5926</v>
      </c>
      <c r="C5" s="9" t="s">
        <v>47</v>
      </c>
      <c r="D5" s="9">
        <v>34</v>
      </c>
      <c r="E5" s="9">
        <v>0</v>
      </c>
      <c r="F5" s="9">
        <v>0</v>
      </c>
      <c r="G5" s="9">
        <v>0</v>
      </c>
      <c r="H5" s="9">
        <v>24</v>
      </c>
      <c r="I5" s="9">
        <v>0</v>
      </c>
      <c r="J5" s="9">
        <v>58</v>
      </c>
      <c r="K5" s="17">
        <f t="shared" si="4"/>
        <v>0</v>
      </c>
      <c r="L5" s="17">
        <f t="shared" si="5"/>
        <v>0</v>
      </c>
      <c r="M5" s="17">
        <f t="shared" si="6"/>
        <v>0</v>
      </c>
      <c r="N5" s="17">
        <f t="shared" si="7"/>
        <v>0</v>
      </c>
      <c r="O5" s="18">
        <f>WEEKDAY(IndianAnnual3233[Record Date], 2)</f>
        <v>5</v>
      </c>
      <c r="P5" s="16" t="str">
        <f>IF($O5&lt;$O4,SUMIF(K3:K4,"&gt;0"),"")</f>
        <v/>
      </c>
      <c r="Q5" s="16" t="str">
        <f>IF($O5&lt;$O4,AVERAGE(P3:P5), "")</f>
        <v/>
      </c>
      <c r="R5" s="16" t="str">
        <f>IF($O5&lt;$O4,SUMIF(L3:L4,"&gt;0"),"")</f>
        <v/>
      </c>
      <c r="S5" s="16"/>
    </row>
  </sheetData>
  <conditionalFormatting sqref="A2:R2 K4:R5">
    <cfRule type="expression" dxfId="4" priority="70">
      <formula>$O2&lt;$O1</formula>
    </cfRule>
  </conditionalFormatting>
  <conditionalFormatting sqref="K3:R3">
    <cfRule type="expression" dxfId="3" priority="1">
      <formula>$O3&lt;$O2</formula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5"/>
  <sheetViews>
    <sheetView tabSelected="1" workbookViewId="0">
      <pane xSplit="3" ySplit="1" topLeftCell="D2" activePane="bottomRight" state="frozen"/>
      <selection activeCell="H181" sqref="H181"/>
      <selection pane="topRight" activeCell="H181" sqref="H181"/>
      <selection pane="bottomLeft" activeCell="H181" sqref="H181"/>
      <selection pane="bottomRight" activeCell="M11" sqref="M11"/>
    </sheetView>
  </sheetViews>
  <sheetFormatPr defaultRowHeight="12" x14ac:dyDescent="0.2"/>
  <cols>
    <col min="1" max="1" width="9.5703125" style="1" customWidth="1"/>
    <col min="2" max="2" width="9" style="1" customWidth="1"/>
    <col min="3" max="3" width="23.42578125" style="1" customWidth="1"/>
    <col min="4" max="14" width="8.140625" style="1" customWidth="1"/>
    <col min="15" max="15" width="9.7109375" style="1" customWidth="1"/>
    <col min="16" max="16384" width="9.140625" style="1"/>
  </cols>
  <sheetData>
    <row r="1" spans="1:19" ht="26.25" thickBot="1" x14ac:dyDescent="0.25">
      <c r="A1" s="2" t="s">
        <v>0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  <c r="Q1" s="3" t="s">
        <v>34</v>
      </c>
      <c r="R1" s="3" t="s">
        <v>35</v>
      </c>
      <c r="S1" s="3" t="s">
        <v>36</v>
      </c>
    </row>
    <row r="2" spans="1:19" ht="12.75" x14ac:dyDescent="0.2">
      <c r="A2" s="7">
        <v>40723</v>
      </c>
      <c r="B2" s="11">
        <v>6781</v>
      </c>
      <c r="C2" s="11" t="s">
        <v>48</v>
      </c>
      <c r="D2" s="11">
        <v>0</v>
      </c>
      <c r="E2" s="11">
        <v>30226</v>
      </c>
      <c r="F2" s="11">
        <v>0</v>
      </c>
      <c r="G2" s="11">
        <v>1</v>
      </c>
      <c r="H2" s="11">
        <v>0</v>
      </c>
      <c r="I2" s="11">
        <v>0</v>
      </c>
      <c r="J2" s="11">
        <v>30226</v>
      </c>
      <c r="K2" s="14">
        <f>J2</f>
        <v>30226</v>
      </c>
      <c r="L2" s="14">
        <f>D2</f>
        <v>0</v>
      </c>
      <c r="M2" s="14">
        <f>H2</f>
        <v>0</v>
      </c>
      <c r="N2" s="14">
        <f>F2</f>
        <v>0</v>
      </c>
      <c r="O2" s="15">
        <f>WEEKDAY(HYDProduct35[Record Date], 2)</f>
        <v>3</v>
      </c>
      <c r="P2" s="16">
        <v>389</v>
      </c>
      <c r="Q2" s="16">
        <v>359.5</v>
      </c>
      <c r="R2" s="16">
        <v>225</v>
      </c>
      <c r="S2" s="16"/>
    </row>
    <row r="3" spans="1:19" ht="12.75" x14ac:dyDescent="0.2">
      <c r="A3" s="6">
        <v>40835</v>
      </c>
      <c r="B3" s="10">
        <v>6781</v>
      </c>
      <c r="C3" s="10" t="s">
        <v>48</v>
      </c>
      <c r="D3" s="10">
        <v>3</v>
      </c>
      <c r="E3" s="10">
        <v>30344</v>
      </c>
      <c r="F3" s="10">
        <v>0</v>
      </c>
      <c r="G3" s="10">
        <v>6</v>
      </c>
      <c r="H3" s="10">
        <v>1</v>
      </c>
      <c r="I3" s="10">
        <v>0</v>
      </c>
      <c r="J3" s="10">
        <v>30348</v>
      </c>
      <c r="K3" s="17">
        <f>J3-J2</f>
        <v>122</v>
      </c>
      <c r="L3" s="17">
        <f>D3-D2</f>
        <v>3</v>
      </c>
      <c r="M3" s="17">
        <f>H3-H2</f>
        <v>1</v>
      </c>
      <c r="N3" s="17">
        <f>F3-F2</f>
        <v>0</v>
      </c>
      <c r="O3" s="18">
        <f>WEEKDAY(HYDProduct35[Record Date], 2)</f>
        <v>3</v>
      </c>
      <c r="P3" s="16">
        <v>389</v>
      </c>
      <c r="Q3" s="16">
        <v>359.5</v>
      </c>
      <c r="R3" s="16">
        <v>225</v>
      </c>
      <c r="S3" s="16"/>
    </row>
    <row r="4" spans="1:19" ht="12.75" x14ac:dyDescent="0.2">
      <c r="A4" s="6">
        <v>40836</v>
      </c>
      <c r="B4" s="10">
        <v>6781</v>
      </c>
      <c r="C4" s="10" t="s">
        <v>48</v>
      </c>
      <c r="D4" s="10">
        <v>3</v>
      </c>
      <c r="E4" s="10">
        <v>30344</v>
      </c>
      <c r="F4" s="10">
        <v>0</v>
      </c>
      <c r="G4" s="10">
        <v>6</v>
      </c>
      <c r="H4" s="10">
        <v>1</v>
      </c>
      <c r="I4" s="10">
        <v>0</v>
      </c>
      <c r="J4" s="10">
        <v>30348</v>
      </c>
      <c r="K4" s="17">
        <f>J4-J3</f>
        <v>0</v>
      </c>
      <c r="L4" s="17">
        <f>D4-D3</f>
        <v>0</v>
      </c>
      <c r="M4" s="17">
        <f>H4-H3</f>
        <v>0</v>
      </c>
      <c r="N4" s="17">
        <f>F4-F3</f>
        <v>0</v>
      </c>
      <c r="O4" s="18">
        <f>WEEKDAY(HYDProduct35[Record Date], 2)</f>
        <v>4</v>
      </c>
      <c r="P4" s="16">
        <v>389</v>
      </c>
      <c r="Q4" s="16">
        <v>359.5</v>
      </c>
      <c r="R4" s="16">
        <v>225</v>
      </c>
      <c r="S4" s="16"/>
    </row>
    <row r="5" spans="1:19" ht="12.75" x14ac:dyDescent="0.2">
      <c r="A5" s="6">
        <v>40837</v>
      </c>
      <c r="B5" s="10">
        <v>6781</v>
      </c>
      <c r="C5" s="10" t="s">
        <v>48</v>
      </c>
      <c r="D5" s="10">
        <v>3</v>
      </c>
      <c r="E5" s="10">
        <v>30346</v>
      </c>
      <c r="F5" s="10">
        <v>0</v>
      </c>
      <c r="G5" s="10">
        <v>6</v>
      </c>
      <c r="H5" s="10">
        <v>1</v>
      </c>
      <c r="I5" s="10">
        <v>0</v>
      </c>
      <c r="J5" s="10">
        <v>30350</v>
      </c>
      <c r="K5" s="17">
        <f>J5-J4</f>
        <v>2</v>
      </c>
      <c r="L5" s="17">
        <f>D5-D4</f>
        <v>0</v>
      </c>
      <c r="M5" s="17">
        <f>H5-H4</f>
        <v>0</v>
      </c>
      <c r="N5" s="17">
        <f>F5-F4</f>
        <v>0</v>
      </c>
      <c r="O5" s="18">
        <f>WEEKDAY(HYDProduct35[Record Date], 2)</f>
        <v>5</v>
      </c>
      <c r="P5" s="16">
        <v>389</v>
      </c>
      <c r="Q5" s="16">
        <v>359.5</v>
      </c>
      <c r="R5" s="16">
        <v>225</v>
      </c>
      <c r="S5" s="16"/>
    </row>
  </sheetData>
  <conditionalFormatting sqref="K2:R2 K4:R5">
    <cfRule type="expression" dxfId="2" priority="3">
      <formula>$O2&lt;$O1</formula>
    </cfRule>
  </conditionalFormatting>
  <conditionalFormatting sqref="K3:R3">
    <cfRule type="expression" dxfId="0" priority="1">
      <formula>$O3&lt;$O2</formula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"/>
  <sheetViews>
    <sheetView workbookViewId="0">
      <pane xSplit="3" ySplit="1" topLeftCell="D2" activePane="bottomRight" state="frozen"/>
      <selection activeCell="H181" sqref="H181"/>
      <selection pane="topRight" activeCell="H181" sqref="H181"/>
      <selection pane="bottomLeft" activeCell="H181" sqref="H181"/>
      <selection pane="bottomRight" activeCell="O5" sqref="O5"/>
    </sheetView>
  </sheetViews>
  <sheetFormatPr defaultRowHeight="12" x14ac:dyDescent="0.2"/>
  <cols>
    <col min="1" max="1" width="9.5703125" style="1" customWidth="1"/>
    <col min="2" max="2" width="9" style="1" customWidth="1"/>
    <col min="3" max="3" width="10.7109375" style="1" bestFit="1" customWidth="1"/>
    <col min="4" max="10" width="8.140625" style="1" customWidth="1"/>
    <col min="11" max="11" width="15" style="1" customWidth="1"/>
    <col min="12" max="14" width="8.140625" style="1" customWidth="1"/>
    <col min="15" max="15" width="9.7109375" style="1" customWidth="1"/>
    <col min="16" max="16384" width="9.140625" style="1"/>
  </cols>
  <sheetData>
    <row r="1" spans="1:19" ht="26.25" thickBot="1" x14ac:dyDescent="0.25">
      <c r="A1" s="2" t="s">
        <v>0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  <c r="Q1" s="3" t="s">
        <v>34</v>
      </c>
      <c r="R1" s="3" t="s">
        <v>35</v>
      </c>
      <c r="S1" s="3" t="s">
        <v>36</v>
      </c>
    </row>
    <row r="2" spans="1:19" ht="12.75" x14ac:dyDescent="0.2">
      <c r="A2" s="7">
        <v>40546</v>
      </c>
      <c r="B2" s="8">
        <v>6</v>
      </c>
      <c r="C2" s="8" t="s">
        <v>37</v>
      </c>
      <c r="D2" s="8">
        <v>658770</v>
      </c>
      <c r="E2" s="8">
        <v>373115</v>
      </c>
      <c r="F2" s="8">
        <v>93</v>
      </c>
      <c r="G2" s="8">
        <v>20</v>
      </c>
      <c r="H2" s="8">
        <v>34850</v>
      </c>
      <c r="I2" s="8">
        <v>130840</v>
      </c>
      <c r="J2" s="9">
        <v>1066828</v>
      </c>
      <c r="K2" s="14">
        <f>J2</f>
        <v>1066828</v>
      </c>
      <c r="L2" s="14">
        <f>D2</f>
        <v>658770</v>
      </c>
      <c r="M2" s="14">
        <f>H2</f>
        <v>34850</v>
      </c>
      <c r="N2" s="14">
        <f>F2</f>
        <v>93</v>
      </c>
      <c r="O2" s="15">
        <f>WEEKDAY(DUNS[Record Date], 2)</f>
        <v>1</v>
      </c>
      <c r="P2" s="16">
        <v>249</v>
      </c>
      <c r="Q2" s="16">
        <v>240</v>
      </c>
      <c r="R2" s="16">
        <v>3791</v>
      </c>
      <c r="S2" s="16"/>
    </row>
    <row r="3" spans="1:19" ht="12.75" x14ac:dyDescent="0.2">
      <c r="A3" s="6">
        <v>40834</v>
      </c>
      <c r="B3" s="9">
        <v>6</v>
      </c>
      <c r="C3" s="9" t="s">
        <v>37</v>
      </c>
      <c r="D3" s="9">
        <v>799557</v>
      </c>
      <c r="E3" s="9">
        <v>389602</v>
      </c>
      <c r="F3" s="9">
        <v>2068</v>
      </c>
      <c r="G3" s="9">
        <v>66</v>
      </c>
      <c r="H3" s="9">
        <v>36306</v>
      </c>
      <c r="I3" s="9">
        <v>138484</v>
      </c>
      <c r="J3" s="9">
        <v>1227533</v>
      </c>
      <c r="K3" s="17">
        <f t="shared" ref="K3:K5" si="0">J3-J2</f>
        <v>160705</v>
      </c>
      <c r="L3" s="17">
        <f t="shared" ref="L3" si="1">D3-D2</f>
        <v>140787</v>
      </c>
      <c r="M3" s="17">
        <f t="shared" ref="M3" si="2">H3-H2</f>
        <v>1456</v>
      </c>
      <c r="N3" s="17">
        <f t="shared" ref="N3" si="3">F3-F2</f>
        <v>1975</v>
      </c>
      <c r="O3" s="18">
        <f>WEEKDAY(DUNS[Record Date], 2)</f>
        <v>2</v>
      </c>
      <c r="P3" s="16" t="str">
        <f>IF($O3&lt;$O2,SUMIF(K2:K2,"&gt;0"),"")</f>
        <v/>
      </c>
      <c r="Q3" s="16" t="str">
        <f>IF($O3&lt;$O2,AVERAGE(P2:P3), "")</f>
        <v/>
      </c>
      <c r="R3" s="16" t="str">
        <f>IF($O3&lt;$O2,SUMIF(L2:L2,"&gt;0"),"")</f>
        <v/>
      </c>
      <c r="S3" s="16"/>
    </row>
    <row r="4" spans="1:19" ht="12.75" x14ac:dyDescent="0.2">
      <c r="A4" s="6">
        <v>40835</v>
      </c>
      <c r="B4" s="9">
        <v>6</v>
      </c>
      <c r="C4" s="9" t="s">
        <v>37</v>
      </c>
      <c r="D4" s="9">
        <v>799557</v>
      </c>
      <c r="E4" s="9">
        <v>389602</v>
      </c>
      <c r="F4" s="9">
        <v>2068</v>
      </c>
      <c r="G4" s="9">
        <v>66</v>
      </c>
      <c r="H4" s="9">
        <v>36306</v>
      </c>
      <c r="I4" s="9">
        <v>138484</v>
      </c>
      <c r="J4" s="9">
        <v>1227533</v>
      </c>
      <c r="K4" s="17">
        <f t="shared" si="0"/>
        <v>0</v>
      </c>
      <c r="L4" s="17">
        <f t="shared" ref="L4:L5" si="4">D4-D3</f>
        <v>0</v>
      </c>
      <c r="M4" s="17">
        <f t="shared" ref="M4:M5" si="5">H4-H3</f>
        <v>0</v>
      </c>
      <c r="N4" s="17">
        <f t="shared" ref="N4:N5" si="6">F4-F3</f>
        <v>0</v>
      </c>
      <c r="O4" s="18">
        <f>WEEKDAY(DUNS[Record Date], 2)</f>
        <v>3</v>
      </c>
      <c r="P4" s="16" t="str">
        <f>IF($O4&lt;$O3,SUMIF(K3:K3,"&gt;0"),"")</f>
        <v/>
      </c>
      <c r="Q4" s="16" t="str">
        <f>IF($O4&lt;$O3,AVERAGE(P3:P4), "")</f>
        <v/>
      </c>
      <c r="R4" s="16" t="str">
        <f>IF($O4&lt;$O3,SUMIF(L3:L3,"&gt;0"),"")</f>
        <v/>
      </c>
      <c r="S4" s="16"/>
    </row>
    <row r="5" spans="1:19" ht="12.75" x14ac:dyDescent="0.2">
      <c r="A5" s="6">
        <v>40836</v>
      </c>
      <c r="B5" s="9">
        <v>6</v>
      </c>
      <c r="C5" s="9" t="s">
        <v>37</v>
      </c>
      <c r="D5" s="9">
        <v>799557</v>
      </c>
      <c r="E5" s="9">
        <v>389604</v>
      </c>
      <c r="F5" s="9">
        <v>2068</v>
      </c>
      <c r="G5" s="9">
        <v>66</v>
      </c>
      <c r="H5" s="9">
        <v>36306</v>
      </c>
      <c r="I5" s="9">
        <v>138484</v>
      </c>
      <c r="J5" s="9">
        <v>1227535</v>
      </c>
      <c r="K5" s="17">
        <f t="shared" si="0"/>
        <v>2</v>
      </c>
      <c r="L5" s="17">
        <f t="shared" si="4"/>
        <v>0</v>
      </c>
      <c r="M5" s="17">
        <f t="shared" si="5"/>
        <v>0</v>
      </c>
      <c r="N5" s="17">
        <f t="shared" si="6"/>
        <v>0</v>
      </c>
      <c r="O5" s="18">
        <f>WEEKDAY(DUNS[Record Date], 2)</f>
        <v>4</v>
      </c>
      <c r="P5" s="16" t="str">
        <f>IF($O5&lt;$O4,SUMIF(K3:K4,"&gt;0"),"")</f>
        <v/>
      </c>
      <c r="Q5" s="16" t="str">
        <f>IF($O5&lt;$O4,AVERAGE(P3:P5), "")</f>
        <v/>
      </c>
      <c r="R5" s="16" t="str">
        <f>IF($O5&lt;$O4,SUMIF(L3:L4,"&gt;0"),"")</f>
        <v/>
      </c>
      <c r="S5" s="16"/>
    </row>
  </sheetData>
  <conditionalFormatting sqref="A2:R2 K4:R5">
    <cfRule type="expression" dxfId="23" priority="26">
      <formula>$O2&lt;$O1</formula>
    </cfRule>
  </conditionalFormatting>
  <conditionalFormatting sqref="L3:R3">
    <cfRule type="expression" dxfId="22" priority="2">
      <formula>$O3&lt;$O2</formula>
    </cfRule>
  </conditionalFormatting>
  <conditionalFormatting sqref="K3">
    <cfRule type="expression" dxfId="21" priority="1">
      <formula>$O3&lt;$O2</formula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"/>
  <sheetViews>
    <sheetView workbookViewId="0">
      <pane xSplit="3" ySplit="1" topLeftCell="D2" activePane="bottomRight" state="frozen"/>
      <selection activeCell="H181" sqref="H181"/>
      <selection pane="topRight" activeCell="H181" sqref="H181"/>
      <selection pane="bottomLeft" activeCell="H181" sqref="H181"/>
      <selection pane="bottomRight" activeCell="S7" sqref="S7"/>
    </sheetView>
  </sheetViews>
  <sheetFormatPr defaultRowHeight="12" x14ac:dyDescent="0.2"/>
  <cols>
    <col min="1" max="1" width="9.5703125" style="1" customWidth="1"/>
    <col min="2" max="2" width="9" style="1" customWidth="1"/>
    <col min="3" max="3" width="23.42578125" style="1" customWidth="1"/>
    <col min="4" max="10" width="8.140625" style="1" customWidth="1"/>
    <col min="11" max="11" width="15" style="1" customWidth="1"/>
    <col min="12" max="14" width="8.140625" style="1" customWidth="1"/>
    <col min="15" max="15" width="9.7109375" style="1" customWidth="1"/>
    <col min="16" max="16384" width="9.140625" style="1"/>
  </cols>
  <sheetData>
    <row r="1" spans="1:19" ht="26.25" thickBot="1" x14ac:dyDescent="0.25">
      <c r="A1" s="2" t="s">
        <v>0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  <c r="Q1" s="3" t="s">
        <v>34</v>
      </c>
      <c r="R1" s="3" t="s">
        <v>35</v>
      </c>
      <c r="S1" s="3" t="s">
        <v>36</v>
      </c>
    </row>
    <row r="2" spans="1:19" ht="12.75" x14ac:dyDescent="0.2">
      <c r="A2" s="7">
        <v>40721</v>
      </c>
      <c r="B2" s="11">
        <v>6895</v>
      </c>
      <c r="C2" s="11" t="s">
        <v>39</v>
      </c>
      <c r="D2" s="11">
        <v>0</v>
      </c>
      <c r="E2" s="11">
        <v>26</v>
      </c>
      <c r="F2" s="11">
        <v>0</v>
      </c>
      <c r="G2" s="11">
        <v>1</v>
      </c>
      <c r="H2" s="11">
        <v>0</v>
      </c>
      <c r="I2" s="11">
        <v>0</v>
      </c>
      <c r="J2" s="11">
        <v>26</v>
      </c>
      <c r="K2" s="14">
        <f>J2</f>
        <v>26</v>
      </c>
      <c r="L2" s="14">
        <f>D2</f>
        <v>0</v>
      </c>
      <c r="M2" s="14">
        <f>H2</f>
        <v>0</v>
      </c>
      <c r="N2" s="14">
        <f>F2</f>
        <v>0</v>
      </c>
      <c r="O2" s="15">
        <f>WEEKDAY(DUNS34[Record Date], 2)</f>
        <v>1</v>
      </c>
      <c r="P2" s="16">
        <v>249</v>
      </c>
      <c r="Q2" s="16">
        <v>240</v>
      </c>
      <c r="R2" s="16">
        <v>3791</v>
      </c>
      <c r="S2" s="16"/>
    </row>
    <row r="3" spans="1:19" ht="12.75" x14ac:dyDescent="0.2">
      <c r="A3" s="6">
        <v>40833</v>
      </c>
      <c r="B3" s="13">
        <v>6895</v>
      </c>
      <c r="C3" s="13" t="s">
        <v>39</v>
      </c>
      <c r="D3" s="13">
        <v>31</v>
      </c>
      <c r="E3" s="13">
        <v>0</v>
      </c>
      <c r="F3" s="13">
        <v>0</v>
      </c>
      <c r="G3" s="13">
        <v>0</v>
      </c>
      <c r="H3" s="13">
        <v>0</v>
      </c>
      <c r="I3" s="13">
        <v>0</v>
      </c>
      <c r="J3" s="13">
        <v>31</v>
      </c>
      <c r="K3" s="17">
        <f t="shared" ref="K3" si="0">J3-J2</f>
        <v>5</v>
      </c>
      <c r="L3" s="17">
        <f t="shared" ref="L3" si="1">D3-D2</f>
        <v>31</v>
      </c>
      <c r="M3" s="17">
        <f t="shared" ref="M3" si="2">H3-H2</f>
        <v>0</v>
      </c>
      <c r="N3" s="17">
        <f t="shared" ref="N3" si="3">F3-F2</f>
        <v>0</v>
      </c>
      <c r="O3" s="18">
        <f>WEEKDAY(DUNS34[Record Date], 2)</f>
        <v>1</v>
      </c>
      <c r="P3" s="16">
        <v>249</v>
      </c>
      <c r="Q3" s="16">
        <v>240</v>
      </c>
      <c r="R3" s="16">
        <v>3791</v>
      </c>
      <c r="S3" s="16"/>
    </row>
    <row r="4" spans="1:19" ht="12.75" x14ac:dyDescent="0.2">
      <c r="A4" s="6">
        <v>40834</v>
      </c>
      <c r="B4" s="10">
        <v>6895</v>
      </c>
      <c r="C4" s="10" t="s">
        <v>39</v>
      </c>
      <c r="D4" s="10">
        <v>31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31</v>
      </c>
      <c r="K4" s="17">
        <f t="shared" ref="K4:K7" si="4">J4-J3</f>
        <v>0</v>
      </c>
      <c r="L4" s="17">
        <f t="shared" ref="L4:L7" si="5">D4-D3</f>
        <v>0</v>
      </c>
      <c r="M4" s="17">
        <f t="shared" ref="M4:M7" si="6">H4-H3</f>
        <v>0</v>
      </c>
      <c r="N4" s="17">
        <f t="shared" ref="N4:N7" si="7">F4-F3</f>
        <v>0</v>
      </c>
      <c r="O4" s="18">
        <f>WEEKDAY(DUNS34[Record Date], 2)</f>
        <v>2</v>
      </c>
      <c r="P4" s="16">
        <v>249</v>
      </c>
      <c r="Q4" s="16">
        <v>240</v>
      </c>
      <c r="R4" s="16">
        <v>3791</v>
      </c>
      <c r="S4" s="16"/>
    </row>
    <row r="5" spans="1:19" ht="12.75" x14ac:dyDescent="0.2">
      <c r="A5" s="6">
        <v>40835</v>
      </c>
      <c r="B5" s="10">
        <v>6895</v>
      </c>
      <c r="C5" s="10" t="s">
        <v>39</v>
      </c>
      <c r="D5" s="10">
        <v>31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31</v>
      </c>
      <c r="K5" s="17">
        <f t="shared" si="4"/>
        <v>0</v>
      </c>
      <c r="L5" s="17">
        <f t="shared" si="5"/>
        <v>0</v>
      </c>
      <c r="M5" s="17">
        <f t="shared" si="6"/>
        <v>0</v>
      </c>
      <c r="N5" s="17">
        <f t="shared" si="7"/>
        <v>0</v>
      </c>
      <c r="O5" s="18">
        <f>WEEKDAY(DUNS34[Record Date], 2)</f>
        <v>3</v>
      </c>
      <c r="P5" s="16">
        <v>249</v>
      </c>
      <c r="Q5" s="16">
        <v>240</v>
      </c>
      <c r="R5" s="16">
        <v>3791</v>
      </c>
      <c r="S5" s="16"/>
    </row>
    <row r="6" spans="1:19" ht="12.75" x14ac:dyDescent="0.2">
      <c r="A6" s="6">
        <v>40836</v>
      </c>
      <c r="B6" s="10">
        <v>6895</v>
      </c>
      <c r="C6" s="10" t="s">
        <v>39</v>
      </c>
      <c r="D6" s="10">
        <v>31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31</v>
      </c>
      <c r="K6" s="17">
        <f t="shared" si="4"/>
        <v>0</v>
      </c>
      <c r="L6" s="17">
        <f t="shared" si="5"/>
        <v>0</v>
      </c>
      <c r="M6" s="17">
        <f t="shared" si="6"/>
        <v>0</v>
      </c>
      <c r="N6" s="17">
        <f t="shared" si="7"/>
        <v>0</v>
      </c>
      <c r="O6" s="18">
        <f>WEEKDAY(DUNS34[Record Date], 2)</f>
        <v>4</v>
      </c>
      <c r="P6" s="16">
        <v>249</v>
      </c>
      <c r="Q6" s="16">
        <v>240</v>
      </c>
      <c r="R6" s="16">
        <v>3791</v>
      </c>
      <c r="S6" s="16"/>
    </row>
    <row r="7" spans="1:19" ht="12.75" x14ac:dyDescent="0.2">
      <c r="A7" s="6">
        <v>40837</v>
      </c>
      <c r="B7" s="10">
        <v>6895</v>
      </c>
      <c r="C7" s="10" t="s">
        <v>39</v>
      </c>
      <c r="D7" s="10">
        <v>31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31</v>
      </c>
      <c r="K7" s="17">
        <f t="shared" si="4"/>
        <v>0</v>
      </c>
      <c r="L7" s="17">
        <f t="shared" si="5"/>
        <v>0</v>
      </c>
      <c r="M7" s="17">
        <f t="shared" si="6"/>
        <v>0</v>
      </c>
      <c r="N7" s="17">
        <f t="shared" si="7"/>
        <v>0</v>
      </c>
      <c r="O7" s="18">
        <f>WEEKDAY(DUNS34[Record Date], 2)</f>
        <v>5</v>
      </c>
      <c r="P7" s="16">
        <v>249</v>
      </c>
      <c r="Q7" s="16">
        <v>240</v>
      </c>
      <c r="R7" s="16">
        <v>3791</v>
      </c>
      <c r="S7" s="16"/>
    </row>
  </sheetData>
  <conditionalFormatting sqref="K2:R2 K4:R7">
    <cfRule type="expression" dxfId="20" priority="3">
      <formula>$O2&lt;$O1</formula>
    </cfRule>
  </conditionalFormatting>
  <conditionalFormatting sqref="K3:R3">
    <cfRule type="expression" dxfId="19" priority="1">
      <formula>$O3&lt;$O2</formula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"/>
  <sheetViews>
    <sheetView workbookViewId="0">
      <pane xSplit="3" ySplit="1" topLeftCell="D2" activePane="bottomRight" state="frozen"/>
      <selection activeCell="H181" sqref="H181"/>
      <selection pane="topRight" activeCell="H181" sqref="H181"/>
      <selection pane="bottomLeft" activeCell="H181" sqref="H181"/>
      <selection pane="bottomRight" activeCell="C6" sqref="C2:C6"/>
    </sheetView>
  </sheetViews>
  <sheetFormatPr defaultRowHeight="12" x14ac:dyDescent="0.2"/>
  <cols>
    <col min="1" max="1" width="9.5703125" style="1" customWidth="1"/>
    <col min="2" max="2" width="9" style="1" customWidth="1"/>
    <col min="3" max="3" width="23.42578125" style="1" customWidth="1"/>
    <col min="4" max="14" width="8.140625" style="1" customWidth="1"/>
    <col min="15" max="15" width="9.7109375" style="1" customWidth="1"/>
    <col min="16" max="16384" width="9.140625" style="1"/>
  </cols>
  <sheetData>
    <row r="1" spans="1:19" ht="26.25" thickBot="1" x14ac:dyDescent="0.25">
      <c r="A1" s="2" t="s">
        <v>0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  <c r="Q1" s="3" t="s">
        <v>34</v>
      </c>
      <c r="R1" s="3" t="s">
        <v>35</v>
      </c>
      <c r="S1" s="3" t="s">
        <v>36</v>
      </c>
    </row>
    <row r="2" spans="1:19" ht="12.75" x14ac:dyDescent="0.2">
      <c r="A2" s="7">
        <v>40584</v>
      </c>
      <c r="B2" s="8">
        <v>6749</v>
      </c>
      <c r="C2" s="8" t="s">
        <v>40</v>
      </c>
      <c r="D2" s="8">
        <v>0</v>
      </c>
      <c r="E2" s="8">
        <v>71287</v>
      </c>
      <c r="F2" s="8">
        <v>0</v>
      </c>
      <c r="G2" s="8">
        <v>0</v>
      </c>
      <c r="H2" s="8">
        <v>0</v>
      </c>
      <c r="I2" s="8">
        <v>0</v>
      </c>
      <c r="J2" s="9">
        <v>71287</v>
      </c>
      <c r="K2" s="14">
        <f>J2</f>
        <v>71287</v>
      </c>
      <c r="L2" s="14">
        <f>D2</f>
        <v>0</v>
      </c>
      <c r="M2" s="14">
        <f>H2</f>
        <v>0</v>
      </c>
      <c r="N2" s="14">
        <f>F2</f>
        <v>0</v>
      </c>
      <c r="O2" s="15">
        <f>WEEKDAY(BR_10[Record Date], 2)</f>
        <v>4</v>
      </c>
      <c r="P2" s="16"/>
      <c r="Q2" s="16"/>
      <c r="R2" s="16"/>
      <c r="S2" s="16"/>
    </row>
    <row r="3" spans="1:19" ht="12.75" x14ac:dyDescent="0.2">
      <c r="A3" s="6">
        <v>40834</v>
      </c>
      <c r="B3" s="9">
        <v>6749</v>
      </c>
      <c r="C3" s="9" t="s">
        <v>40</v>
      </c>
      <c r="D3" s="9">
        <v>5</v>
      </c>
      <c r="E3" s="9">
        <v>73176</v>
      </c>
      <c r="F3" s="9">
        <v>1</v>
      </c>
      <c r="G3" s="9">
        <v>15</v>
      </c>
      <c r="H3" s="9">
        <v>5</v>
      </c>
      <c r="I3" s="9">
        <v>0</v>
      </c>
      <c r="J3" s="9">
        <v>73187</v>
      </c>
      <c r="K3" s="17">
        <f t="shared" ref="K3" si="0">J3-J2</f>
        <v>1900</v>
      </c>
      <c r="L3" s="17">
        <f t="shared" ref="L3" si="1">D3-D2</f>
        <v>5</v>
      </c>
      <c r="M3" s="17">
        <f t="shared" ref="M3" si="2">H3-H2</f>
        <v>5</v>
      </c>
      <c r="N3" s="17">
        <f t="shared" ref="N3" si="3">F3-F2</f>
        <v>1</v>
      </c>
      <c r="O3" s="18">
        <f>WEEKDAY(BR_10[Record Date], 2)</f>
        <v>2</v>
      </c>
      <c r="P3" s="16">
        <f>IF($O3&lt;$O2,SUMIF(K2:K2,"&gt;0"),"")</f>
        <v>71287</v>
      </c>
      <c r="Q3" s="16">
        <f>IF($O3&lt;$O2,AVERAGE(P2:P3), "")</f>
        <v>71287</v>
      </c>
      <c r="R3" s="16">
        <f>IF($O3&lt;$O2,SUMIF(L2:L2,"&gt;0"),"")</f>
        <v>0</v>
      </c>
      <c r="S3" s="16"/>
    </row>
    <row r="4" spans="1:19" ht="12.75" x14ac:dyDescent="0.2">
      <c r="A4" s="6">
        <v>40835</v>
      </c>
      <c r="B4" s="9">
        <v>6749</v>
      </c>
      <c r="C4" s="9" t="s">
        <v>40</v>
      </c>
      <c r="D4" s="9">
        <v>5</v>
      </c>
      <c r="E4" s="9">
        <v>73187</v>
      </c>
      <c r="F4" s="9">
        <v>1</v>
      </c>
      <c r="G4" s="9">
        <v>15</v>
      </c>
      <c r="H4" s="9">
        <v>5</v>
      </c>
      <c r="I4" s="9">
        <v>0</v>
      </c>
      <c r="J4" s="9">
        <v>73198</v>
      </c>
      <c r="K4" s="17">
        <f t="shared" ref="K4:K6" si="4">J4-J3</f>
        <v>11</v>
      </c>
      <c r="L4" s="17">
        <f t="shared" ref="L4:L6" si="5">D4-D3</f>
        <v>0</v>
      </c>
      <c r="M4" s="17">
        <f t="shared" ref="M4:M6" si="6">H4-H3</f>
        <v>0</v>
      </c>
      <c r="N4" s="17">
        <f t="shared" ref="N4:N6" si="7">F4-F3</f>
        <v>0</v>
      </c>
      <c r="O4" s="18">
        <f>WEEKDAY(BR_10[Record Date], 2)</f>
        <v>3</v>
      </c>
      <c r="P4" s="16" t="str">
        <f>IF($O4&lt;$O3,SUMIF(K3:K3,"&gt;0"),"")</f>
        <v/>
      </c>
      <c r="Q4" s="16" t="str">
        <f>IF($O4&lt;$O3,AVERAGE(P3:P4), "")</f>
        <v/>
      </c>
      <c r="R4" s="16" t="str">
        <f>IF($O4&lt;$O3,SUMIF(L3:L3,"&gt;0"),"")</f>
        <v/>
      </c>
      <c r="S4" s="16"/>
    </row>
    <row r="5" spans="1:19" ht="12.75" x14ac:dyDescent="0.2">
      <c r="A5" s="6">
        <v>40836</v>
      </c>
      <c r="B5" s="9">
        <v>6749</v>
      </c>
      <c r="C5" s="9" t="s">
        <v>40</v>
      </c>
      <c r="D5" s="9">
        <v>5</v>
      </c>
      <c r="E5" s="9">
        <v>73199</v>
      </c>
      <c r="F5" s="9">
        <v>1</v>
      </c>
      <c r="G5" s="9">
        <v>15</v>
      </c>
      <c r="H5" s="9">
        <v>5</v>
      </c>
      <c r="I5" s="9">
        <v>0</v>
      </c>
      <c r="J5" s="9">
        <v>73210</v>
      </c>
      <c r="K5" s="17">
        <f t="shared" si="4"/>
        <v>12</v>
      </c>
      <c r="L5" s="17">
        <f t="shared" si="5"/>
        <v>0</v>
      </c>
      <c r="M5" s="17">
        <f t="shared" si="6"/>
        <v>0</v>
      </c>
      <c r="N5" s="17">
        <f t="shared" si="7"/>
        <v>0</v>
      </c>
      <c r="O5" s="18">
        <f>WEEKDAY(BR_10[Record Date], 2)</f>
        <v>4</v>
      </c>
      <c r="P5" s="16" t="str">
        <f>IF($O5&lt;$O4,SUMIF(K3:K4,"&gt;0"),"")</f>
        <v/>
      </c>
      <c r="Q5" s="16" t="str">
        <f>IF($O5&lt;$O4,AVERAGE(P3:P5), "")</f>
        <v/>
      </c>
      <c r="R5" s="16" t="str">
        <f>IF($O5&lt;$O4,SUMIF(L3:L4,"&gt;0"),"")</f>
        <v/>
      </c>
      <c r="S5" s="16"/>
    </row>
    <row r="6" spans="1:19" ht="12.75" x14ac:dyDescent="0.2">
      <c r="A6" s="6">
        <v>40837</v>
      </c>
      <c r="B6" s="9">
        <v>6749</v>
      </c>
      <c r="C6" s="9" t="s">
        <v>40</v>
      </c>
      <c r="D6" s="9">
        <v>5</v>
      </c>
      <c r="E6" s="9">
        <v>73218</v>
      </c>
      <c r="F6" s="9">
        <v>1</v>
      </c>
      <c r="G6" s="9">
        <v>15</v>
      </c>
      <c r="H6" s="9">
        <v>5</v>
      </c>
      <c r="I6" s="9">
        <v>0</v>
      </c>
      <c r="J6" s="9">
        <v>73229</v>
      </c>
      <c r="K6" s="17">
        <f t="shared" si="4"/>
        <v>19</v>
      </c>
      <c r="L6" s="17">
        <f t="shared" si="5"/>
        <v>0</v>
      </c>
      <c r="M6" s="17">
        <f t="shared" si="6"/>
        <v>0</v>
      </c>
      <c r="N6" s="17">
        <f t="shared" si="7"/>
        <v>0</v>
      </c>
      <c r="O6" s="18">
        <f>WEEKDAY(BR_10[Record Date], 2)</f>
        <v>5</v>
      </c>
      <c r="P6" s="16" t="str">
        <f>IF($O6&lt;$O5,SUMIF(K3:K5,"&gt;0"),"")</f>
        <v/>
      </c>
      <c r="Q6" s="16" t="str">
        <f>IF($O6&lt;$O5,AVERAGE(P3:P6), "")</f>
        <v/>
      </c>
      <c r="R6" s="16" t="str">
        <f>IF($O6&lt;$O5,SUMIF(L3:L5,"&gt;0"),"")</f>
        <v/>
      </c>
      <c r="S6" s="16"/>
    </row>
  </sheetData>
  <conditionalFormatting sqref="A2:R2 K4:R6">
    <cfRule type="expression" dxfId="18" priority="58">
      <formula>$O2&lt;$O1</formula>
    </cfRule>
  </conditionalFormatting>
  <conditionalFormatting sqref="K3:R3">
    <cfRule type="expression" dxfId="17" priority="1">
      <formula>$O3&lt;$O2</formula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5"/>
  <sheetViews>
    <sheetView workbookViewId="0">
      <pane xSplit="3" ySplit="1" topLeftCell="D2" activePane="bottomRight" state="frozen"/>
      <selection activeCell="H181" sqref="H181"/>
      <selection pane="topRight" activeCell="H181" sqref="H181"/>
      <selection pane="bottomLeft" activeCell="H181" sqref="H181"/>
      <selection pane="bottomRight" activeCell="K4" sqref="K4"/>
    </sheetView>
  </sheetViews>
  <sheetFormatPr defaultRowHeight="12" x14ac:dyDescent="0.2"/>
  <cols>
    <col min="1" max="1" width="9.5703125" style="1" customWidth="1"/>
    <col min="2" max="2" width="9" style="1" customWidth="1"/>
    <col min="3" max="3" width="23.42578125" style="1" customWidth="1"/>
    <col min="4" max="14" width="8.140625" style="1" customWidth="1"/>
    <col min="15" max="15" width="9.7109375" style="1" customWidth="1"/>
    <col min="16" max="16384" width="9.140625" style="1"/>
  </cols>
  <sheetData>
    <row r="1" spans="1:19" ht="26.25" thickBot="1" x14ac:dyDescent="0.25">
      <c r="A1" s="2" t="s">
        <v>0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  <c r="Q1" s="3" t="s">
        <v>34</v>
      </c>
      <c r="R1" s="3" t="s">
        <v>35</v>
      </c>
      <c r="S1" s="3" t="s">
        <v>36</v>
      </c>
    </row>
    <row r="2" spans="1:19" ht="12.75" x14ac:dyDescent="0.2">
      <c r="A2" s="7">
        <v>40546</v>
      </c>
      <c r="B2" s="8">
        <v>74</v>
      </c>
      <c r="C2" s="8" t="s">
        <v>41</v>
      </c>
      <c r="D2" s="8">
        <v>111606</v>
      </c>
      <c r="E2" s="8">
        <v>3419</v>
      </c>
      <c r="F2" s="8">
        <v>1</v>
      </c>
      <c r="G2" s="8">
        <v>68</v>
      </c>
      <c r="H2" s="8">
        <v>35927</v>
      </c>
      <c r="I2" s="8">
        <v>0</v>
      </c>
      <c r="J2" s="9">
        <v>150953</v>
      </c>
      <c r="K2" s="14">
        <f>J2</f>
        <v>150953</v>
      </c>
      <c r="L2" s="14">
        <f>D2</f>
        <v>111606</v>
      </c>
      <c r="M2" s="14">
        <f>H2</f>
        <v>35927</v>
      </c>
      <c r="N2" s="14">
        <f>F2</f>
        <v>1</v>
      </c>
      <c r="O2" s="15">
        <f>WEEKDAY(BR[Record Date], 2)</f>
        <v>1</v>
      </c>
      <c r="P2" s="16">
        <v>779</v>
      </c>
      <c r="Q2" s="16">
        <v>1118.75</v>
      </c>
      <c r="R2" s="16">
        <v>1021</v>
      </c>
      <c r="S2" s="16"/>
    </row>
    <row r="3" spans="1:19" ht="12.75" x14ac:dyDescent="0.2">
      <c r="A3" s="6">
        <v>40835</v>
      </c>
      <c r="B3" s="10">
        <v>74</v>
      </c>
      <c r="C3" s="10" t="s">
        <v>41</v>
      </c>
      <c r="D3" s="10">
        <v>122558</v>
      </c>
      <c r="E3" s="10">
        <v>14694</v>
      </c>
      <c r="F3" s="10">
        <v>1</v>
      </c>
      <c r="G3" s="10">
        <v>68</v>
      </c>
      <c r="H3" s="10">
        <v>11</v>
      </c>
      <c r="I3" s="10">
        <v>0</v>
      </c>
      <c r="J3" s="10">
        <v>137264</v>
      </c>
      <c r="K3" s="17">
        <f t="shared" ref="K3" si="0">J3-J2</f>
        <v>-13689</v>
      </c>
      <c r="L3" s="17">
        <f t="shared" ref="L3" si="1">D3-D2</f>
        <v>10952</v>
      </c>
      <c r="M3" s="17">
        <f t="shared" ref="M3" si="2">H3-H2</f>
        <v>-35916</v>
      </c>
      <c r="N3" s="17">
        <f t="shared" ref="N3" si="3">F3-F2</f>
        <v>0</v>
      </c>
      <c r="O3" s="18">
        <f>WEEKDAY(BR[Record Date], 2)</f>
        <v>3</v>
      </c>
      <c r="P3" s="16" t="str">
        <f>IF($O3&lt;$O2,SUMIF(K2:K2,"&gt;0"),"")</f>
        <v/>
      </c>
      <c r="Q3" s="16" t="str">
        <f>IF($O3&lt;$O2,AVERAGE(P2:P3), "")</f>
        <v/>
      </c>
      <c r="R3" s="16" t="str">
        <f>IF($O3&lt;$O2,SUMIF(L2:L2,"&gt;0"),"")</f>
        <v/>
      </c>
      <c r="S3" s="16"/>
    </row>
    <row r="4" spans="1:19" ht="12.75" x14ac:dyDescent="0.2">
      <c r="A4" s="6">
        <v>40836</v>
      </c>
      <c r="B4" s="10">
        <v>74</v>
      </c>
      <c r="C4" s="10" t="s">
        <v>41</v>
      </c>
      <c r="D4" s="10">
        <v>122558</v>
      </c>
      <c r="E4" s="10">
        <v>14867</v>
      </c>
      <c r="F4" s="10">
        <v>1</v>
      </c>
      <c r="G4" s="10">
        <v>68</v>
      </c>
      <c r="H4" s="10">
        <v>11</v>
      </c>
      <c r="I4" s="10">
        <v>0</v>
      </c>
      <c r="J4" s="10">
        <v>137437</v>
      </c>
      <c r="K4" s="17">
        <f t="shared" ref="K4:K5" si="4">J4-J3</f>
        <v>173</v>
      </c>
      <c r="L4" s="17">
        <f t="shared" ref="L4:L5" si="5">D4-D3</f>
        <v>0</v>
      </c>
      <c r="M4" s="17">
        <f t="shared" ref="M4:M5" si="6">H4-H3</f>
        <v>0</v>
      </c>
      <c r="N4" s="17">
        <f t="shared" ref="N4:N5" si="7">F4-F3</f>
        <v>0</v>
      </c>
      <c r="O4" s="18">
        <f>WEEKDAY(BR[Record Date], 2)</f>
        <v>4</v>
      </c>
      <c r="P4" s="16" t="str">
        <f>IF($O4&lt;$O3,SUMIF(K3:K3,"&gt;0"),"")</f>
        <v/>
      </c>
      <c r="Q4" s="16" t="str">
        <f>IF($O4&lt;$O3,AVERAGE(P3:P4), "")</f>
        <v/>
      </c>
      <c r="R4" s="16" t="str">
        <f>IF($O4&lt;$O3,SUMIF(L3:L3,"&gt;0"),"")</f>
        <v/>
      </c>
      <c r="S4" s="16"/>
    </row>
    <row r="5" spans="1:19" ht="12.75" x14ac:dyDescent="0.2">
      <c r="A5" s="6">
        <v>40837</v>
      </c>
      <c r="B5" s="10">
        <v>74</v>
      </c>
      <c r="C5" s="10" t="s">
        <v>41</v>
      </c>
      <c r="D5" s="10">
        <v>122558</v>
      </c>
      <c r="E5" s="10">
        <v>14997</v>
      </c>
      <c r="F5" s="10">
        <v>1</v>
      </c>
      <c r="G5" s="10">
        <v>68</v>
      </c>
      <c r="H5" s="10">
        <v>11</v>
      </c>
      <c r="I5" s="10">
        <v>0</v>
      </c>
      <c r="J5" s="10">
        <v>137567</v>
      </c>
      <c r="K5" s="17">
        <f t="shared" si="4"/>
        <v>130</v>
      </c>
      <c r="L5" s="17">
        <f t="shared" si="5"/>
        <v>0</v>
      </c>
      <c r="M5" s="17">
        <f t="shared" si="6"/>
        <v>0</v>
      </c>
      <c r="N5" s="17">
        <f t="shared" si="7"/>
        <v>0</v>
      </c>
      <c r="O5" s="18">
        <f>WEEKDAY(BR[Record Date], 2)</f>
        <v>5</v>
      </c>
      <c r="P5" s="16" t="str">
        <f>IF($O5&lt;$O4,SUMIF(K3:K4,"&gt;0"),"")</f>
        <v/>
      </c>
      <c r="Q5" s="16" t="str">
        <f>IF($O5&lt;$O4,AVERAGE(P3:P5), "")</f>
        <v/>
      </c>
      <c r="R5" s="16" t="str">
        <f>IF($O5&lt;$O4,SUMIF(L3:L4,"&gt;0"),"")</f>
        <v/>
      </c>
      <c r="S5" s="16"/>
    </row>
  </sheetData>
  <conditionalFormatting sqref="A2:R2 K4:R5">
    <cfRule type="expression" dxfId="16" priority="182">
      <formula>$O2&lt;$O1</formula>
    </cfRule>
  </conditionalFormatting>
  <conditionalFormatting sqref="K3:R3">
    <cfRule type="expression" dxfId="15" priority="1">
      <formula>$O3&lt;$O2</formula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6"/>
  <sheetViews>
    <sheetView workbookViewId="0">
      <pane xSplit="3" ySplit="1" topLeftCell="D2" activePane="bottomRight" state="frozen"/>
      <selection activeCell="H181" sqref="H181"/>
      <selection pane="topRight" activeCell="H181" sqref="H181"/>
      <selection pane="bottomLeft" activeCell="H181" sqref="H181"/>
      <selection pane="bottomRight" activeCell="K4" sqref="K4"/>
    </sheetView>
  </sheetViews>
  <sheetFormatPr defaultRowHeight="12" x14ac:dyDescent="0.2"/>
  <cols>
    <col min="1" max="1" width="9.5703125" style="1" customWidth="1"/>
    <col min="2" max="2" width="9" style="1" customWidth="1"/>
    <col min="3" max="3" width="23.42578125" style="1" customWidth="1"/>
    <col min="4" max="14" width="8.140625" style="1" customWidth="1"/>
    <col min="15" max="15" width="9.7109375" style="1" customWidth="1"/>
    <col min="16" max="16384" width="9.140625" style="1"/>
  </cols>
  <sheetData>
    <row r="1" spans="1:19" ht="26.25" thickBot="1" x14ac:dyDescent="0.25">
      <c r="A1" s="2" t="s">
        <v>0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  <c r="Q1" s="3" t="s">
        <v>34</v>
      </c>
      <c r="R1" s="3" t="s">
        <v>35</v>
      </c>
      <c r="S1" s="3" t="s">
        <v>36</v>
      </c>
    </row>
    <row r="2" spans="1:19" ht="12.75" x14ac:dyDescent="0.2">
      <c r="A2" s="7">
        <v>40546</v>
      </c>
      <c r="B2" s="8">
        <v>75</v>
      </c>
      <c r="C2" s="8" t="s">
        <v>42</v>
      </c>
      <c r="D2" s="8">
        <v>5973</v>
      </c>
      <c r="E2" s="8">
        <v>4106</v>
      </c>
      <c r="F2" s="8">
        <v>0</v>
      </c>
      <c r="G2" s="8">
        <v>3</v>
      </c>
      <c r="H2" s="8">
        <v>78</v>
      </c>
      <c r="I2" s="8">
        <v>0</v>
      </c>
      <c r="J2" s="9">
        <v>10157</v>
      </c>
      <c r="K2" s="14">
        <f>J2</f>
        <v>10157</v>
      </c>
      <c r="L2" s="14">
        <f>D2</f>
        <v>5973</v>
      </c>
      <c r="M2" s="14">
        <f>H2</f>
        <v>78</v>
      </c>
      <c r="N2" s="14">
        <f>F2</f>
        <v>0</v>
      </c>
      <c r="O2" s="15">
        <f>WEEKDAY(Competitor[Record Date], 2)</f>
        <v>1</v>
      </c>
      <c r="P2" s="16">
        <v>62</v>
      </c>
      <c r="Q2" s="16">
        <v>1335</v>
      </c>
      <c r="R2" s="16">
        <v>0</v>
      </c>
      <c r="S2" s="16"/>
    </row>
    <row r="3" spans="1:19" ht="12.75" x14ac:dyDescent="0.2">
      <c r="A3" s="6">
        <v>40834</v>
      </c>
      <c r="B3" s="9">
        <v>75</v>
      </c>
      <c r="C3" s="9" t="s">
        <v>42</v>
      </c>
      <c r="D3" s="9">
        <v>6597</v>
      </c>
      <c r="E3" s="9">
        <v>1875</v>
      </c>
      <c r="F3" s="9">
        <v>0</v>
      </c>
      <c r="G3" s="9">
        <v>5</v>
      </c>
      <c r="H3" s="9">
        <v>13</v>
      </c>
      <c r="I3" s="9">
        <v>0</v>
      </c>
      <c r="J3" s="9">
        <v>8485</v>
      </c>
      <c r="K3" s="17">
        <f t="shared" ref="K3" si="0">J3-J2</f>
        <v>-1672</v>
      </c>
      <c r="L3" s="17">
        <f t="shared" ref="L3" si="1">D3-D2</f>
        <v>624</v>
      </c>
      <c r="M3" s="17">
        <f t="shared" ref="M3" si="2">H3-H2</f>
        <v>-65</v>
      </c>
      <c r="N3" s="17">
        <f t="shared" ref="N3" si="3">F3-F2</f>
        <v>0</v>
      </c>
      <c r="O3" s="18">
        <f>WEEKDAY(Competitor[Record Date], 2)</f>
        <v>2</v>
      </c>
      <c r="P3" s="16" t="str">
        <f>IF($O3&lt;$O2,SUMIF(K2:K2,"&gt;0"),"")</f>
        <v/>
      </c>
      <c r="Q3" s="16" t="str">
        <f>IF($O3&lt;$O2,AVERAGE(P2:P3), "")</f>
        <v/>
      </c>
      <c r="R3" s="16" t="str">
        <f>IF($O3&lt;$O2,SUMIF(L2:L2,"&gt;0"),"")</f>
        <v/>
      </c>
      <c r="S3" s="16"/>
    </row>
    <row r="4" spans="1:19" ht="12.75" x14ac:dyDescent="0.2">
      <c r="A4" s="6">
        <v>40835</v>
      </c>
      <c r="B4" s="9">
        <v>75</v>
      </c>
      <c r="C4" s="9" t="s">
        <v>42</v>
      </c>
      <c r="D4" s="9">
        <v>6597</v>
      </c>
      <c r="E4" s="9">
        <v>1939</v>
      </c>
      <c r="F4" s="9">
        <v>0</v>
      </c>
      <c r="G4" s="9">
        <v>5</v>
      </c>
      <c r="H4" s="9">
        <v>13</v>
      </c>
      <c r="I4" s="9">
        <v>0</v>
      </c>
      <c r="J4" s="9">
        <v>8549</v>
      </c>
      <c r="K4" s="17">
        <f t="shared" ref="K4:K6" si="4">J4-J3</f>
        <v>64</v>
      </c>
      <c r="L4" s="17">
        <f t="shared" ref="L4:L6" si="5">D4-D3</f>
        <v>0</v>
      </c>
      <c r="M4" s="17">
        <f t="shared" ref="M4:M6" si="6">H4-H3</f>
        <v>0</v>
      </c>
      <c r="N4" s="17">
        <f t="shared" ref="N4:N6" si="7">F4-F3</f>
        <v>0</v>
      </c>
      <c r="O4" s="18">
        <f>WEEKDAY(Competitor[Record Date], 2)</f>
        <v>3</v>
      </c>
      <c r="P4" s="16" t="str">
        <f>IF($O4&lt;$O3,SUMIF(K3:K3,"&gt;0"),"")</f>
        <v/>
      </c>
      <c r="Q4" s="16" t="str">
        <f>IF($O4&lt;$O3,AVERAGE(P3:P4), "")</f>
        <v/>
      </c>
      <c r="R4" s="16" t="str">
        <f>IF($O4&lt;$O3,SUMIF(L3:L3,"&gt;0"),"")</f>
        <v/>
      </c>
      <c r="S4" s="16"/>
    </row>
    <row r="5" spans="1:19" ht="12.75" x14ac:dyDescent="0.2">
      <c r="A5" s="6">
        <v>40836</v>
      </c>
      <c r="B5" s="9">
        <v>75</v>
      </c>
      <c r="C5" s="9" t="s">
        <v>42</v>
      </c>
      <c r="D5" s="9">
        <v>6597</v>
      </c>
      <c r="E5" s="9">
        <v>1995</v>
      </c>
      <c r="F5" s="9">
        <v>0</v>
      </c>
      <c r="G5" s="9">
        <v>5</v>
      </c>
      <c r="H5" s="9">
        <v>13</v>
      </c>
      <c r="I5" s="9">
        <v>0</v>
      </c>
      <c r="J5" s="9">
        <v>8605</v>
      </c>
      <c r="K5" s="17">
        <f t="shared" si="4"/>
        <v>56</v>
      </c>
      <c r="L5" s="17">
        <f t="shared" si="5"/>
        <v>0</v>
      </c>
      <c r="M5" s="17">
        <f t="shared" si="6"/>
        <v>0</v>
      </c>
      <c r="N5" s="17">
        <f t="shared" si="7"/>
        <v>0</v>
      </c>
      <c r="O5" s="18">
        <f>WEEKDAY(Competitor[Record Date], 2)</f>
        <v>4</v>
      </c>
      <c r="P5" s="16" t="str">
        <f>IF($O5&lt;$O4,SUMIF(K3:K4,"&gt;0"),"")</f>
        <v/>
      </c>
      <c r="Q5" s="16" t="str">
        <f>IF($O5&lt;$O4,AVERAGE(P3:P5), "")</f>
        <v/>
      </c>
      <c r="R5" s="16" t="str">
        <f>IF($O5&lt;$O4,SUMIF(L3:L4,"&gt;0"),"")</f>
        <v/>
      </c>
      <c r="S5" s="16"/>
    </row>
    <row r="6" spans="1:19" ht="12.75" x14ac:dyDescent="0.2">
      <c r="A6" s="6">
        <v>40837</v>
      </c>
      <c r="B6" s="9">
        <v>75</v>
      </c>
      <c r="C6" s="9" t="s">
        <v>42</v>
      </c>
      <c r="D6" s="9">
        <v>6597</v>
      </c>
      <c r="E6" s="9">
        <v>2009</v>
      </c>
      <c r="F6" s="9">
        <v>0</v>
      </c>
      <c r="G6" s="9">
        <v>5</v>
      </c>
      <c r="H6" s="9">
        <v>13</v>
      </c>
      <c r="I6" s="9">
        <v>0</v>
      </c>
      <c r="J6" s="9">
        <v>8619</v>
      </c>
      <c r="K6" s="17">
        <f t="shared" si="4"/>
        <v>14</v>
      </c>
      <c r="L6" s="17">
        <f t="shared" si="5"/>
        <v>0</v>
      </c>
      <c r="M6" s="17">
        <f t="shared" si="6"/>
        <v>0</v>
      </c>
      <c r="N6" s="17">
        <f t="shared" si="7"/>
        <v>0</v>
      </c>
      <c r="O6" s="18">
        <f>WEEKDAY(Competitor[Record Date], 2)</f>
        <v>5</v>
      </c>
      <c r="P6" s="16" t="str">
        <f>IF($O6&lt;$O5,SUMIF(K3:K5,"&gt;0"),"")</f>
        <v/>
      </c>
      <c r="Q6" s="16" t="str">
        <f>IF($O6&lt;$O5,AVERAGE(P3:P6), "")</f>
        <v/>
      </c>
      <c r="R6" s="16" t="str">
        <f>IF($O6&lt;$O5,SUMIF(L3:L5,"&gt;0"),"")</f>
        <v/>
      </c>
      <c r="S6" s="16"/>
    </row>
  </sheetData>
  <conditionalFormatting sqref="A2:R2 K4:R6">
    <cfRule type="expression" dxfId="14" priority="193">
      <formula>$O2&lt;$O1</formula>
    </cfRule>
  </conditionalFormatting>
  <conditionalFormatting sqref="K3:R3">
    <cfRule type="expression" dxfId="13" priority="1">
      <formula>$O3&lt;$O2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6"/>
  <sheetViews>
    <sheetView workbookViewId="0">
      <pane xSplit="3" ySplit="1" topLeftCell="D2" activePane="bottomRight" state="frozen"/>
      <selection activeCell="H181" sqref="H181"/>
      <selection pane="topRight" activeCell="H181" sqref="H181"/>
      <selection pane="bottomLeft" activeCell="H181" sqref="H181"/>
      <selection pane="bottomRight" activeCell="K4" sqref="K4"/>
    </sheetView>
  </sheetViews>
  <sheetFormatPr defaultRowHeight="12" x14ac:dyDescent="0.2"/>
  <cols>
    <col min="1" max="1" width="9.5703125" style="1" customWidth="1"/>
    <col min="2" max="2" width="9" style="1" customWidth="1"/>
    <col min="3" max="3" width="23.42578125" style="1" customWidth="1"/>
    <col min="4" max="14" width="8.140625" style="1" customWidth="1"/>
    <col min="15" max="15" width="9.7109375" style="1" customWidth="1"/>
    <col min="16" max="16384" width="9.140625" style="1"/>
  </cols>
  <sheetData>
    <row r="1" spans="1:19" ht="39" thickBo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13</v>
      </c>
      <c r="N1" s="3" t="s">
        <v>14</v>
      </c>
      <c r="O1" s="4" t="s">
        <v>12</v>
      </c>
      <c r="P1" s="5" t="s">
        <v>15</v>
      </c>
      <c r="Q1" s="5" t="s">
        <v>16</v>
      </c>
      <c r="R1" s="5" t="s">
        <v>17</v>
      </c>
      <c r="S1" s="5" t="s">
        <v>18</v>
      </c>
    </row>
    <row r="2" spans="1:19" ht="12.75" x14ac:dyDescent="0.2">
      <c r="A2" s="7">
        <v>40546</v>
      </c>
      <c r="B2" s="8">
        <v>42</v>
      </c>
      <c r="C2" s="8" t="s">
        <v>43</v>
      </c>
      <c r="D2" s="8">
        <v>49897</v>
      </c>
      <c r="E2" s="8">
        <v>133</v>
      </c>
      <c r="F2" s="8">
        <v>1</v>
      </c>
      <c r="G2" s="8">
        <v>11</v>
      </c>
      <c r="H2" s="8">
        <v>115841</v>
      </c>
      <c r="I2" s="8">
        <v>0</v>
      </c>
      <c r="J2" s="9">
        <v>165872</v>
      </c>
      <c r="K2" s="14">
        <f>J2</f>
        <v>165872</v>
      </c>
      <c r="L2" s="14">
        <f>D2</f>
        <v>49897</v>
      </c>
      <c r="M2" s="14">
        <f>H2</f>
        <v>115841</v>
      </c>
      <c r="N2" s="14">
        <f>F2</f>
        <v>1</v>
      </c>
      <c r="O2" s="15">
        <f>WEEKDAY(KeyDev[Record Date], 2)</f>
        <v>1</v>
      </c>
      <c r="P2" s="16">
        <v>1018</v>
      </c>
      <c r="Q2" s="16">
        <v>1131.75</v>
      </c>
      <c r="R2" s="16">
        <v>677</v>
      </c>
      <c r="S2" s="16"/>
    </row>
    <row r="3" spans="1:19" ht="12.75" x14ac:dyDescent="0.2">
      <c r="A3" s="6">
        <v>40834</v>
      </c>
      <c r="B3" s="10">
        <v>42</v>
      </c>
      <c r="C3" s="10" t="s">
        <v>43</v>
      </c>
      <c r="D3" s="10">
        <v>69738</v>
      </c>
      <c r="E3" s="10">
        <v>28</v>
      </c>
      <c r="F3" s="10">
        <v>1</v>
      </c>
      <c r="G3" s="10">
        <v>6</v>
      </c>
      <c r="H3" s="10">
        <v>129348</v>
      </c>
      <c r="I3" s="10">
        <v>0</v>
      </c>
      <c r="J3" s="10">
        <v>199115</v>
      </c>
      <c r="K3" s="17">
        <f t="shared" ref="K3" si="0">J3-J2</f>
        <v>33243</v>
      </c>
      <c r="L3" s="17">
        <f t="shared" ref="L3" si="1">D3-D2</f>
        <v>19841</v>
      </c>
      <c r="M3" s="17">
        <f t="shared" ref="M3" si="2">H3-H2</f>
        <v>13507</v>
      </c>
      <c r="N3" s="17">
        <f t="shared" ref="N3" si="3">F3-F2</f>
        <v>0</v>
      </c>
      <c r="O3" s="18">
        <f>WEEKDAY(KeyDev[Record Date], 2)</f>
        <v>2</v>
      </c>
      <c r="P3" s="16" t="str">
        <f>IF($O3&lt;$O2,SUMIF(K2:K2,"&gt;0"),"")</f>
        <v/>
      </c>
      <c r="Q3" s="16" t="str">
        <f>IF($O3&lt;$O2,AVERAGE(P2:P3), "")</f>
        <v/>
      </c>
      <c r="R3" s="16" t="str">
        <f>IF($O3&lt;$O2,SUMIF(L2:L2,"&gt;0"),"")</f>
        <v/>
      </c>
      <c r="S3" s="16"/>
    </row>
    <row r="4" spans="1:19" ht="12.75" x14ac:dyDescent="0.2">
      <c r="A4" s="6">
        <v>40835</v>
      </c>
      <c r="B4" s="10">
        <v>42</v>
      </c>
      <c r="C4" s="10" t="s">
        <v>43</v>
      </c>
      <c r="D4" s="10">
        <v>69797</v>
      </c>
      <c r="E4" s="10">
        <v>38</v>
      </c>
      <c r="F4" s="10">
        <v>1</v>
      </c>
      <c r="G4" s="10">
        <v>13</v>
      </c>
      <c r="H4" s="10">
        <v>129397</v>
      </c>
      <c r="I4" s="10">
        <v>0</v>
      </c>
      <c r="J4" s="10">
        <v>199233</v>
      </c>
      <c r="K4" s="17">
        <f t="shared" ref="K4:K6" si="4">J4-J3</f>
        <v>118</v>
      </c>
      <c r="L4" s="17">
        <f t="shared" ref="L4:L6" si="5">D4-D3</f>
        <v>59</v>
      </c>
      <c r="M4" s="17">
        <f t="shared" ref="M4:M6" si="6">H4-H3</f>
        <v>49</v>
      </c>
      <c r="N4" s="17">
        <f t="shared" ref="N4:N6" si="7">F4-F3</f>
        <v>0</v>
      </c>
      <c r="O4" s="18">
        <f>WEEKDAY(KeyDev[Record Date], 2)</f>
        <v>3</v>
      </c>
      <c r="P4" s="16" t="str">
        <f>IF($O4&lt;$O3,SUMIF(K3:K3,"&gt;0"),"")</f>
        <v/>
      </c>
      <c r="Q4" s="16" t="str">
        <f>IF($O4&lt;$O3,AVERAGE(P3:P4), "")</f>
        <v/>
      </c>
      <c r="R4" s="16" t="str">
        <f>IF($O4&lt;$O3,SUMIF(L3:L3,"&gt;0"),"")</f>
        <v/>
      </c>
      <c r="S4" s="16"/>
    </row>
    <row r="5" spans="1:19" ht="12.75" x14ac:dyDescent="0.2">
      <c r="A5" s="6">
        <v>40836</v>
      </c>
      <c r="B5" s="10">
        <v>42</v>
      </c>
      <c r="C5" s="10" t="s">
        <v>43</v>
      </c>
      <c r="D5" s="10">
        <v>69858</v>
      </c>
      <c r="E5" s="10">
        <v>30</v>
      </c>
      <c r="F5" s="10">
        <v>1</v>
      </c>
      <c r="G5" s="10">
        <v>1</v>
      </c>
      <c r="H5" s="10">
        <v>129473</v>
      </c>
      <c r="I5" s="10">
        <v>0</v>
      </c>
      <c r="J5" s="10">
        <v>199362</v>
      </c>
      <c r="K5" s="17">
        <f t="shared" si="4"/>
        <v>129</v>
      </c>
      <c r="L5" s="17">
        <f t="shared" si="5"/>
        <v>61</v>
      </c>
      <c r="M5" s="17">
        <f t="shared" si="6"/>
        <v>76</v>
      </c>
      <c r="N5" s="17">
        <f t="shared" si="7"/>
        <v>0</v>
      </c>
      <c r="O5" s="18">
        <f>WEEKDAY(KeyDev[Record Date], 2)</f>
        <v>4</v>
      </c>
      <c r="P5" s="16" t="str">
        <f>IF($O5&lt;$O4,SUMIF(K3:K4,"&gt;0"),"")</f>
        <v/>
      </c>
      <c r="Q5" s="16" t="str">
        <f>IF($O5&lt;$O4,AVERAGE(P3:P5), "")</f>
        <v/>
      </c>
      <c r="R5" s="16" t="str">
        <f>IF($O5&lt;$O4,SUMIF(L3:L4,"&gt;0"),"")</f>
        <v/>
      </c>
      <c r="S5" s="16"/>
    </row>
    <row r="6" spans="1:19" ht="12.75" x14ac:dyDescent="0.2">
      <c r="A6" s="6">
        <v>40837</v>
      </c>
      <c r="B6" s="10">
        <v>42</v>
      </c>
      <c r="C6" s="10" t="s">
        <v>43</v>
      </c>
      <c r="D6" s="10">
        <v>69937</v>
      </c>
      <c r="E6" s="10">
        <v>22</v>
      </c>
      <c r="F6" s="10">
        <v>1</v>
      </c>
      <c r="G6" s="10">
        <v>10</v>
      </c>
      <c r="H6" s="10">
        <v>129526</v>
      </c>
      <c r="I6" s="10">
        <v>0</v>
      </c>
      <c r="J6" s="10">
        <v>199486</v>
      </c>
      <c r="K6" s="17">
        <f t="shared" si="4"/>
        <v>124</v>
      </c>
      <c r="L6" s="17">
        <f t="shared" si="5"/>
        <v>79</v>
      </c>
      <c r="M6" s="17">
        <f t="shared" si="6"/>
        <v>53</v>
      </c>
      <c r="N6" s="17">
        <f t="shared" si="7"/>
        <v>0</v>
      </c>
      <c r="O6" s="18">
        <f>WEEKDAY(KeyDev[Record Date], 2)</f>
        <v>5</v>
      </c>
      <c r="P6" s="16" t="str">
        <f>IF($O6&lt;$O5,SUMIF(K3:K5,"&gt;0"),"")</f>
        <v/>
      </c>
      <c r="Q6" s="16" t="str">
        <f>IF($O6&lt;$O5,AVERAGE(P3:P6), "")</f>
        <v/>
      </c>
      <c r="R6" s="16" t="str">
        <f>IF($O6&lt;$O5,SUMIF(L3:L5,"&gt;0"),"")</f>
        <v/>
      </c>
      <c r="S6" s="16"/>
    </row>
  </sheetData>
  <conditionalFormatting sqref="A2:R2 K4:R6">
    <cfRule type="expression" dxfId="12" priority="193">
      <formula>$O2&lt;$O1</formula>
    </cfRule>
  </conditionalFormatting>
  <conditionalFormatting sqref="K3:R3">
    <cfRule type="expression" dxfId="11" priority="1">
      <formula>$O3&lt;$O2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6"/>
  <sheetViews>
    <sheetView workbookViewId="0">
      <pane xSplit="3" ySplit="1" topLeftCell="D2" activePane="bottomRight" state="frozen"/>
      <selection activeCell="H181" sqref="H181"/>
      <selection pane="topRight" activeCell="H181" sqref="H181"/>
      <selection pane="bottomLeft" activeCell="H181" sqref="H181"/>
      <selection pane="bottomRight" activeCell="K4" sqref="K4"/>
    </sheetView>
  </sheetViews>
  <sheetFormatPr defaultRowHeight="12" x14ac:dyDescent="0.2"/>
  <cols>
    <col min="1" max="1" width="9.5703125" style="1" customWidth="1"/>
    <col min="2" max="2" width="9" style="1" customWidth="1"/>
    <col min="3" max="3" width="23.42578125" style="1" customWidth="1"/>
    <col min="4" max="14" width="8.140625" style="1" customWidth="1"/>
    <col min="15" max="15" width="9.7109375" style="1" customWidth="1"/>
    <col min="16" max="16384" width="9.140625" style="1"/>
  </cols>
  <sheetData>
    <row r="1" spans="1:19" ht="26.25" thickBot="1" x14ac:dyDescent="0.25">
      <c r="A1" s="2" t="s">
        <v>0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  <c r="Q1" s="3" t="s">
        <v>34</v>
      </c>
      <c r="R1" s="3" t="s">
        <v>35</v>
      </c>
      <c r="S1" s="3" t="s">
        <v>36</v>
      </c>
    </row>
    <row r="2" spans="1:19" ht="12.75" x14ac:dyDescent="0.2">
      <c r="A2" s="7">
        <v>40546</v>
      </c>
      <c r="B2" s="8">
        <v>76</v>
      </c>
      <c r="C2" s="8" t="s">
        <v>44</v>
      </c>
      <c r="D2" s="8">
        <v>52980</v>
      </c>
      <c r="E2" s="8">
        <v>332</v>
      </c>
      <c r="F2" s="8">
        <v>0</v>
      </c>
      <c r="G2" s="8">
        <v>76</v>
      </c>
      <c r="H2" s="8">
        <v>4993</v>
      </c>
      <c r="I2" s="8">
        <v>0</v>
      </c>
      <c r="J2" s="9">
        <v>58305</v>
      </c>
      <c r="K2" s="14">
        <f>J2</f>
        <v>58305</v>
      </c>
      <c r="L2" s="14">
        <f>D2</f>
        <v>52980</v>
      </c>
      <c r="M2" s="14">
        <f>H2</f>
        <v>4993</v>
      </c>
      <c r="N2" s="14">
        <f>F2</f>
        <v>0</v>
      </c>
      <c r="O2" s="15">
        <f>WEEKDAY(HYDProduct[Record Date], 2)</f>
        <v>1</v>
      </c>
      <c r="P2" s="16">
        <v>389</v>
      </c>
      <c r="Q2" s="16">
        <v>359.5</v>
      </c>
      <c r="R2" s="16">
        <v>225</v>
      </c>
      <c r="S2" s="16"/>
    </row>
    <row r="3" spans="1:19" ht="12.75" x14ac:dyDescent="0.2">
      <c r="A3" s="6">
        <v>40834</v>
      </c>
      <c r="B3" s="10">
        <v>76</v>
      </c>
      <c r="C3" s="10" t="s">
        <v>44</v>
      </c>
      <c r="D3" s="10">
        <v>58586</v>
      </c>
      <c r="E3" s="10">
        <v>2120</v>
      </c>
      <c r="F3" s="10">
        <v>0</v>
      </c>
      <c r="G3" s="10">
        <v>105</v>
      </c>
      <c r="H3" s="10">
        <v>542</v>
      </c>
      <c r="I3" s="10">
        <v>0</v>
      </c>
      <c r="J3" s="10">
        <v>61248</v>
      </c>
      <c r="K3" s="17">
        <f t="shared" ref="K3" si="0">J3-J2</f>
        <v>2943</v>
      </c>
      <c r="L3" s="17">
        <f t="shared" ref="L3" si="1">D3-D2</f>
        <v>5606</v>
      </c>
      <c r="M3" s="17">
        <f t="shared" ref="M3" si="2">H3-H2</f>
        <v>-4451</v>
      </c>
      <c r="N3" s="17">
        <f t="shared" ref="N3" si="3">F3-F2</f>
        <v>0</v>
      </c>
      <c r="O3" s="18">
        <f>WEEKDAY(HYDProduct[Record Date], 2)</f>
        <v>2</v>
      </c>
      <c r="P3" s="16" t="str">
        <f>IF($O3&lt;$O2,SUMIF(K2:K2,"&gt;0"),"")</f>
        <v/>
      </c>
      <c r="Q3" s="16" t="str">
        <f>IF($O3&lt;$O2,AVERAGE(P2:P3), "")</f>
        <v/>
      </c>
      <c r="R3" s="16" t="str">
        <f>IF($O3&lt;$O2,SUMIF(L2:L2,"&gt;0"),"")</f>
        <v/>
      </c>
      <c r="S3" s="16"/>
    </row>
    <row r="4" spans="1:19" ht="12.75" x14ac:dyDescent="0.2">
      <c r="A4" s="6">
        <v>40835</v>
      </c>
      <c r="B4" s="10">
        <v>76</v>
      </c>
      <c r="C4" s="10" t="s">
        <v>44</v>
      </c>
      <c r="D4" s="10">
        <v>58586</v>
      </c>
      <c r="E4" s="10">
        <v>2120</v>
      </c>
      <c r="F4" s="10">
        <v>0</v>
      </c>
      <c r="G4" s="10">
        <v>105</v>
      </c>
      <c r="H4" s="10">
        <v>542</v>
      </c>
      <c r="I4" s="10">
        <v>0</v>
      </c>
      <c r="J4" s="10">
        <v>61248</v>
      </c>
      <c r="K4" s="17">
        <f t="shared" ref="K4:K6" si="4">J4-J3</f>
        <v>0</v>
      </c>
      <c r="L4" s="17">
        <f t="shared" ref="L4:L6" si="5">D4-D3</f>
        <v>0</v>
      </c>
      <c r="M4" s="17">
        <f t="shared" ref="M4:M6" si="6">H4-H3</f>
        <v>0</v>
      </c>
      <c r="N4" s="17">
        <f t="shared" ref="N4:N6" si="7">F4-F3</f>
        <v>0</v>
      </c>
      <c r="O4" s="18">
        <f>WEEKDAY(HYDProduct[Record Date], 2)</f>
        <v>3</v>
      </c>
      <c r="P4" s="16" t="str">
        <f>IF($O4&lt;$O3,SUMIF(K3:K3,"&gt;0"),"")</f>
        <v/>
      </c>
      <c r="Q4" s="16" t="str">
        <f>IF($O4&lt;$O3,AVERAGE(P3:P4), "")</f>
        <v/>
      </c>
      <c r="R4" s="16" t="str">
        <f>IF($O4&lt;$O3,SUMIF(L3:L3,"&gt;0"),"")</f>
        <v/>
      </c>
      <c r="S4" s="16"/>
    </row>
    <row r="5" spans="1:19" ht="12.75" x14ac:dyDescent="0.2">
      <c r="A5" s="6">
        <v>40836</v>
      </c>
      <c r="B5" s="10">
        <v>76</v>
      </c>
      <c r="C5" s="10" t="s">
        <v>44</v>
      </c>
      <c r="D5" s="10">
        <v>58586</v>
      </c>
      <c r="E5" s="10">
        <v>2230</v>
      </c>
      <c r="F5" s="10">
        <v>0</v>
      </c>
      <c r="G5" s="10">
        <v>105</v>
      </c>
      <c r="H5" s="10">
        <v>542</v>
      </c>
      <c r="I5" s="10">
        <v>0</v>
      </c>
      <c r="J5" s="10">
        <v>61358</v>
      </c>
      <c r="K5" s="17">
        <f t="shared" si="4"/>
        <v>110</v>
      </c>
      <c r="L5" s="17">
        <f t="shared" si="5"/>
        <v>0</v>
      </c>
      <c r="M5" s="17">
        <f t="shared" si="6"/>
        <v>0</v>
      </c>
      <c r="N5" s="17">
        <f t="shared" si="7"/>
        <v>0</v>
      </c>
      <c r="O5" s="18">
        <f>WEEKDAY(HYDProduct[Record Date], 2)</f>
        <v>4</v>
      </c>
      <c r="P5" s="16" t="str">
        <f>IF($O5&lt;$O4,SUMIF(K3:K4,"&gt;0"),"")</f>
        <v/>
      </c>
      <c r="Q5" s="16" t="str">
        <f>IF($O5&lt;$O4,AVERAGE(P3:P5), "")</f>
        <v/>
      </c>
      <c r="R5" s="16" t="str">
        <f>IF($O5&lt;$O4,SUMIF(L3:L4,"&gt;0"),"")</f>
        <v/>
      </c>
      <c r="S5" s="16"/>
    </row>
    <row r="6" spans="1:19" ht="12.75" x14ac:dyDescent="0.2">
      <c r="A6" s="6">
        <v>40837</v>
      </c>
      <c r="B6" s="10">
        <v>76</v>
      </c>
      <c r="C6" s="10" t="s">
        <v>44</v>
      </c>
      <c r="D6" s="10">
        <v>58586</v>
      </c>
      <c r="E6" s="10">
        <v>2304</v>
      </c>
      <c r="F6" s="10">
        <v>0</v>
      </c>
      <c r="G6" s="10">
        <v>105</v>
      </c>
      <c r="H6" s="10">
        <v>542</v>
      </c>
      <c r="I6" s="10">
        <v>0</v>
      </c>
      <c r="J6" s="10">
        <v>61432</v>
      </c>
      <c r="K6" s="17">
        <f t="shared" si="4"/>
        <v>74</v>
      </c>
      <c r="L6" s="17">
        <f t="shared" si="5"/>
        <v>0</v>
      </c>
      <c r="M6" s="17">
        <f t="shared" si="6"/>
        <v>0</v>
      </c>
      <c r="N6" s="17">
        <f t="shared" si="7"/>
        <v>0</v>
      </c>
      <c r="O6" s="18">
        <f>WEEKDAY(HYDProduct[Record Date], 2)</f>
        <v>5</v>
      </c>
      <c r="P6" s="16" t="str">
        <f>IF($O6&lt;$O5,SUMIF(K3:K5,"&gt;0"),"")</f>
        <v/>
      </c>
      <c r="Q6" s="16" t="str">
        <f>IF($O6&lt;$O5,AVERAGE(P3:P6), "")</f>
        <v/>
      </c>
      <c r="R6" s="16" t="str">
        <f>IF($O6&lt;$O5,SUMIF(L3:L5,"&gt;0"),"")</f>
        <v/>
      </c>
      <c r="S6" s="16"/>
    </row>
  </sheetData>
  <conditionalFormatting sqref="A2:R2 K4:R6">
    <cfRule type="expression" dxfId="10" priority="195">
      <formula>$O2&lt;$O1</formula>
    </cfRule>
  </conditionalFormatting>
  <conditionalFormatting sqref="K3:R3">
    <cfRule type="expression" dxfId="9" priority="1">
      <formula>$O3&lt;$O2</formula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5"/>
  <sheetViews>
    <sheetView workbookViewId="0">
      <pane xSplit="3" ySplit="1" topLeftCell="D2" activePane="bottomRight" state="frozen"/>
      <selection activeCell="H181" sqref="H181"/>
      <selection pane="topRight" activeCell="H181" sqref="H181"/>
      <selection pane="bottomLeft" activeCell="H181" sqref="H181"/>
      <selection pane="bottomRight" activeCell="K4" sqref="K4"/>
    </sheetView>
  </sheetViews>
  <sheetFormatPr defaultRowHeight="12" x14ac:dyDescent="0.2"/>
  <cols>
    <col min="1" max="1" width="9.5703125" style="1" customWidth="1"/>
    <col min="2" max="2" width="9" style="1" customWidth="1"/>
    <col min="3" max="3" width="23.42578125" style="1" customWidth="1"/>
    <col min="4" max="14" width="8.140625" style="1" customWidth="1"/>
    <col min="15" max="15" width="9.7109375" style="1" customWidth="1"/>
    <col min="16" max="16384" width="9.140625" style="1"/>
  </cols>
  <sheetData>
    <row r="1" spans="1:19" ht="26.25" thickBot="1" x14ac:dyDescent="0.25">
      <c r="A1" s="2" t="s">
        <v>0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  <c r="Q1" s="3" t="s">
        <v>34</v>
      </c>
      <c r="R1" s="3" t="s">
        <v>35</v>
      </c>
      <c r="S1" s="3" t="s">
        <v>36</v>
      </c>
    </row>
    <row r="2" spans="1:19" ht="12.75" x14ac:dyDescent="0.2">
      <c r="A2" s="7">
        <v>40546</v>
      </c>
      <c r="B2" s="8">
        <v>31</v>
      </c>
      <c r="C2" s="8" t="s">
        <v>45</v>
      </c>
      <c r="D2" s="8">
        <v>3677</v>
      </c>
      <c r="E2" s="8">
        <v>18</v>
      </c>
      <c r="F2" s="8">
        <v>0</v>
      </c>
      <c r="G2" s="8">
        <v>0</v>
      </c>
      <c r="H2" s="8">
        <v>62</v>
      </c>
      <c r="I2" s="8">
        <v>0</v>
      </c>
      <c r="J2" s="9">
        <v>3757</v>
      </c>
      <c r="K2" s="14">
        <f>J2</f>
        <v>3757</v>
      </c>
      <c r="L2" s="14">
        <f>D2</f>
        <v>3677</v>
      </c>
      <c r="M2" s="14">
        <f>H2</f>
        <v>62</v>
      </c>
      <c r="N2" s="14">
        <f>F2</f>
        <v>0</v>
      </c>
      <c r="O2" s="15">
        <f>WEEKDAY(IndianAnnual[Record Date], 2)</f>
        <v>1</v>
      </c>
      <c r="P2" s="16">
        <v>4</v>
      </c>
      <c r="Q2" s="16">
        <v>2.5</v>
      </c>
      <c r="R2" s="16">
        <v>4</v>
      </c>
      <c r="S2" s="16"/>
    </row>
    <row r="3" spans="1:19" ht="12.75" x14ac:dyDescent="0.2">
      <c r="A3" s="6">
        <v>40835</v>
      </c>
      <c r="B3" s="9">
        <v>31</v>
      </c>
      <c r="C3" s="9" t="s">
        <v>45</v>
      </c>
      <c r="D3" s="9">
        <v>4282</v>
      </c>
      <c r="E3" s="9">
        <v>0</v>
      </c>
      <c r="F3" s="9">
        <v>0</v>
      </c>
      <c r="G3" s="9">
        <v>0</v>
      </c>
      <c r="H3" s="9">
        <v>121</v>
      </c>
      <c r="I3" s="9">
        <v>0</v>
      </c>
      <c r="J3" s="9">
        <v>4403</v>
      </c>
      <c r="K3" s="17">
        <f t="shared" ref="K3" si="0">J3-J2</f>
        <v>646</v>
      </c>
      <c r="L3" s="17">
        <f t="shared" ref="L3" si="1">D3-D2</f>
        <v>605</v>
      </c>
      <c r="M3" s="17">
        <f t="shared" ref="M3" si="2">H3-H2</f>
        <v>59</v>
      </c>
      <c r="N3" s="17">
        <f t="shared" ref="N3" si="3">F3-F2</f>
        <v>0</v>
      </c>
      <c r="O3" s="18">
        <f>WEEKDAY(IndianAnnual[Record Date], 2)</f>
        <v>3</v>
      </c>
      <c r="P3" s="16" t="str">
        <f>IF($O3&lt;$O2,SUMIF(K2:K2,"&gt;0"),"")</f>
        <v/>
      </c>
      <c r="Q3" s="16" t="str">
        <f>IF($O3&lt;$O2,AVERAGE(P2:P3), "")</f>
        <v/>
      </c>
      <c r="R3" s="16" t="str">
        <f>IF($O3&lt;$O2,SUMIF(L2:L2,"&gt;0"),"")</f>
        <v/>
      </c>
      <c r="S3" s="16"/>
    </row>
    <row r="4" spans="1:19" ht="12.75" x14ac:dyDescent="0.2">
      <c r="A4" s="6">
        <v>40836</v>
      </c>
      <c r="B4" s="9">
        <v>31</v>
      </c>
      <c r="C4" s="9" t="s">
        <v>45</v>
      </c>
      <c r="D4" s="9">
        <v>4282</v>
      </c>
      <c r="E4" s="9">
        <v>0</v>
      </c>
      <c r="F4" s="9">
        <v>0</v>
      </c>
      <c r="G4" s="9">
        <v>0</v>
      </c>
      <c r="H4" s="9">
        <v>121</v>
      </c>
      <c r="I4" s="9">
        <v>0</v>
      </c>
      <c r="J4" s="9">
        <v>4403</v>
      </c>
      <c r="K4" s="17">
        <f t="shared" ref="K4:K5" si="4">J4-J3</f>
        <v>0</v>
      </c>
      <c r="L4" s="17">
        <f t="shared" ref="L4:L5" si="5">D4-D3</f>
        <v>0</v>
      </c>
      <c r="M4" s="17">
        <f t="shared" ref="M4:M5" si="6">H4-H3</f>
        <v>0</v>
      </c>
      <c r="N4" s="17">
        <f t="shared" ref="N4:N5" si="7">F4-F3</f>
        <v>0</v>
      </c>
      <c r="O4" s="18">
        <f>WEEKDAY(IndianAnnual[Record Date], 2)</f>
        <v>4</v>
      </c>
      <c r="P4" s="16" t="str">
        <f>IF($O4&lt;$O3,SUMIF(K3:K3,"&gt;0"),"")</f>
        <v/>
      </c>
      <c r="Q4" s="16" t="str">
        <f>IF($O4&lt;$O3,AVERAGE(P3:P4), "")</f>
        <v/>
      </c>
      <c r="R4" s="16" t="str">
        <f>IF($O4&lt;$O3,SUMIF(L3:L3,"&gt;0"),"")</f>
        <v/>
      </c>
      <c r="S4" s="16"/>
    </row>
    <row r="5" spans="1:19" ht="12.75" x14ac:dyDescent="0.2">
      <c r="A5" s="6">
        <v>40837</v>
      </c>
      <c r="B5" s="9">
        <v>31</v>
      </c>
      <c r="C5" s="9" t="s">
        <v>45</v>
      </c>
      <c r="D5" s="9">
        <v>4282</v>
      </c>
      <c r="E5" s="9">
        <v>1</v>
      </c>
      <c r="F5" s="9">
        <v>0</v>
      </c>
      <c r="G5" s="9">
        <v>0</v>
      </c>
      <c r="H5" s="9">
        <v>121</v>
      </c>
      <c r="I5" s="9">
        <v>0</v>
      </c>
      <c r="J5" s="9">
        <v>4404</v>
      </c>
      <c r="K5" s="17">
        <f t="shared" si="4"/>
        <v>1</v>
      </c>
      <c r="L5" s="17">
        <f t="shared" si="5"/>
        <v>0</v>
      </c>
      <c r="M5" s="17">
        <f t="shared" si="6"/>
        <v>0</v>
      </c>
      <c r="N5" s="17">
        <f t="shared" si="7"/>
        <v>0</v>
      </c>
      <c r="O5" s="18">
        <f>WEEKDAY(IndianAnnual[Record Date], 2)</f>
        <v>5</v>
      </c>
      <c r="P5" s="16" t="str">
        <f>IF($O5&lt;$O4,SUMIF(K3:K4,"&gt;0"),"")</f>
        <v/>
      </c>
      <c r="Q5" s="16" t="str">
        <f>IF($O5&lt;$O4,AVERAGE(P3:P5), "")</f>
        <v/>
      </c>
      <c r="R5" s="16" t="str">
        <f>IF($O5&lt;$O4,SUMIF(L3:L4,"&gt;0"),"")</f>
        <v/>
      </c>
      <c r="S5" s="16"/>
    </row>
  </sheetData>
  <conditionalFormatting sqref="A2:R2 K4:R5">
    <cfRule type="expression" dxfId="8" priority="197">
      <formula>$O2&lt;$O1</formula>
    </cfRule>
  </conditionalFormatting>
  <conditionalFormatting sqref="K3:R3">
    <cfRule type="expression" dxfId="7" priority="1">
      <formula>$O3&lt;$O2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A518</vt:lpstr>
      <vt:lpstr>A6</vt:lpstr>
      <vt:lpstr>A6895</vt:lpstr>
      <vt:lpstr>A6749</vt:lpstr>
      <vt:lpstr>A74</vt:lpstr>
      <vt:lpstr>A75</vt:lpstr>
      <vt:lpstr>A42</vt:lpstr>
      <vt:lpstr>A76</vt:lpstr>
      <vt:lpstr>A31</vt:lpstr>
      <vt:lpstr>A6325</vt:lpstr>
      <vt:lpstr>A5926</vt:lpstr>
      <vt:lpstr>A6781</vt:lpstr>
      <vt:lpstr>'A5926'!prod</vt:lpstr>
      <vt:lpstr>'A6325'!prod</vt:lpstr>
      <vt:lpstr>'A6749'!prod</vt:lpstr>
      <vt:lpstr>'A6781'!prod</vt:lpstr>
      <vt:lpstr>'A6895'!prod</vt:lpstr>
      <vt:lpstr>prod</vt:lpstr>
      <vt:lpstr>'A5926'!pruduct</vt:lpstr>
      <vt:lpstr>'A6325'!pruduct</vt:lpstr>
      <vt:lpstr>'A6749'!pruduct</vt:lpstr>
      <vt:lpstr>'A6781'!pruduct</vt:lpstr>
      <vt:lpstr>'A6895'!pruduct</vt:lpstr>
      <vt:lpstr>pruduct</vt:lpstr>
    </vt:vector>
  </TitlesOfParts>
  <Company>Capital IQ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cgupta</dc:creator>
  <cp:lastModifiedBy>Varun</cp:lastModifiedBy>
  <dcterms:created xsi:type="dcterms:W3CDTF">2010-01-12T10:04:49Z</dcterms:created>
  <dcterms:modified xsi:type="dcterms:W3CDTF">2012-07-29T10:37:34Z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