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rajuv\Desktop\"/>
    </mc:Choice>
  </mc:AlternateContent>
  <xr:revisionPtr revIDLastSave="0" documentId="13_ncr:1_{EAC17E10-4B91-4A8D-A827-7A78DB14212C}" xr6:coauthVersionLast="41" xr6:coauthVersionMax="41" xr10:uidLastSave="{00000000-0000-0000-0000-000000000000}"/>
  <bookViews>
    <workbookView xWindow="-28920" yWindow="-120" windowWidth="29040" windowHeight="15840" xr2:uid="{D9711E6C-9B0C-428A-8BC2-9A8BB176305A}"/>
  </bookViews>
  <sheets>
    <sheet name="Sheet1" sheetId="2" r:id="rId1"/>
    <sheet name="Sheet1 (2)" sheetId="3" state="hidden" r:id="rId2"/>
    <sheet name="Sheet2" sheetId="1" r:id="rId3"/>
  </sheets>
  <definedNames>
    <definedName name="_xlnm._FilterDatabase" localSheetId="0" hidden="1">Sheet1!$C$4:$I$865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I9" i="1"/>
  <c r="H9" i="1"/>
  <c r="G9" i="1"/>
  <c r="I7" i="1"/>
  <c r="G5" i="1"/>
  <c r="J5" i="1"/>
  <c r="H5" i="1"/>
  <c r="J10" i="1"/>
  <c r="K10" i="1"/>
  <c r="L10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9" i="1"/>
  <c r="L8" i="1"/>
  <c r="L7" i="1"/>
  <c r="L6" i="1"/>
  <c r="L5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8" i="1"/>
  <c r="J7" i="1"/>
  <c r="J6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K8" i="1"/>
  <c r="K7" i="1"/>
  <c r="K6" i="1"/>
  <c r="K5" i="1"/>
  <c r="M10" i="1" l="1"/>
  <c r="M8" i="1"/>
  <c r="M13" i="1"/>
  <c r="M17" i="1"/>
  <c r="M21" i="1"/>
  <c r="M9" i="1"/>
  <c r="M14" i="1"/>
  <c r="M18" i="1"/>
  <c r="M22" i="1"/>
  <c r="M6" i="1"/>
  <c r="M11" i="1"/>
  <c r="M15" i="1"/>
  <c r="M19" i="1"/>
  <c r="M23" i="1"/>
  <c r="M5" i="1"/>
  <c r="M12" i="1"/>
  <c r="M16" i="1"/>
  <c r="M20" i="1"/>
  <c r="M7" i="1"/>
  <c r="D24" i="1"/>
  <c r="F24" i="1"/>
  <c r="E24" i="1"/>
  <c r="L24" i="1"/>
  <c r="K24" i="1"/>
  <c r="J24" i="1" l="1"/>
</calcChain>
</file>

<file path=xl/sharedStrings.xml><?xml version="1.0" encoding="utf-8"?>
<sst xmlns="http://schemas.openxmlformats.org/spreadsheetml/2006/main" count="2740" uniqueCount="129">
  <si>
    <t>Stitching</t>
  </si>
  <si>
    <t>Stitching Inspection</t>
  </si>
  <si>
    <t>Post to Leaflet</t>
  </si>
  <si>
    <t>Post to Leaflet Inspection</t>
  </si>
  <si>
    <t>Buckle to Braid</t>
  </si>
  <si>
    <t>Buckle to Braid Inspection</t>
  </si>
  <si>
    <t>Lashing</t>
  </si>
  <si>
    <t>Post to Braid</t>
  </si>
  <si>
    <t>Post to Braid Inspection</t>
  </si>
  <si>
    <t>Seal to Leaflet</t>
  </si>
  <si>
    <t>Seal to Braid</t>
  </si>
  <si>
    <t>HDT</t>
  </si>
  <si>
    <t>HDT Inspection</t>
  </si>
  <si>
    <t>23,27</t>
  </si>
  <si>
    <t>WIP &amp; Static Detail Section</t>
  </si>
  <si>
    <t>WIP Status</t>
  </si>
  <si>
    <t>Material Desc</t>
  </si>
  <si>
    <t>Orginal Start Qty</t>
  </si>
  <si>
    <t>Current (WIP) Qty</t>
  </si>
  <si>
    <t>Last Completed Task List</t>
  </si>
  <si>
    <t>Last Completed Task List Desc</t>
  </si>
  <si>
    <t>Container Workcell</t>
  </si>
  <si>
    <t>NC Disposition</t>
  </si>
  <si>
    <t>Available</t>
  </si>
  <si>
    <t>SA4646 - 27MM STITCHED LEAFLET CE</t>
  </si>
  <si>
    <t>VAL-STITCH-CLOSE ORDER</t>
  </si>
  <si>
    <t>VAL-STITCH LEAFLET</t>
  </si>
  <si>
    <t>VAL-STITCH-STITCH INSPECT</t>
  </si>
  <si>
    <t>LOTUS EDGE 27 MM VALVE ASSEMBLY</t>
  </si>
  <si>
    <t>VAL-Edge Ass-Valve Packaging</t>
  </si>
  <si>
    <t>VAL-VALVE ASSY</t>
  </si>
  <si>
    <t>NC Rework</t>
  </si>
  <si>
    <t>VAL-Edge Ass-Holder Insert</t>
  </si>
  <si>
    <t>VAL-Edge Ass-Seal to Leaflet</t>
  </si>
  <si>
    <t>VAL-Edge Ass-Seal to Braid</t>
  </si>
  <si>
    <t>VAL-Valve Ass-Seal to Braid</t>
  </si>
  <si>
    <t>Accept per specification</t>
  </si>
  <si>
    <t>LOTUS EDGE 25MM VALVE ASSEMBLY</t>
  </si>
  <si>
    <t>VAL-Edge Ass-Holder Insert25</t>
  </si>
  <si>
    <t>VAL-CUT LEAFLET-FINAL INSPECT</t>
  </si>
  <si>
    <t>VAL CUT LEAFLET</t>
  </si>
  <si>
    <t>VAL-Edge Ass-FQC25</t>
  </si>
  <si>
    <t>VAL-CUT LEAF25-FINAL INSPECT</t>
  </si>
  <si>
    <t>VAL-Edge Ass-Seal to Leaflet25</t>
  </si>
  <si>
    <t>VAL - Edge Ass - GIPA BRP</t>
  </si>
  <si>
    <t>VAL - Edge Ass - GIPA BRP25</t>
  </si>
  <si>
    <t>VAL-Edge Ass-Post to Leaflet</t>
  </si>
  <si>
    <t>VAL-Edge Ass-HDT</t>
  </si>
  <si>
    <t>LOTUS EDGE STITCHED LEAFLET BSC - 25MM</t>
  </si>
  <si>
    <t>VAL-STITCH-POST LEAFLET INS25</t>
  </si>
  <si>
    <t>VAL-STITCH-POST LEAFLET INS</t>
  </si>
  <si>
    <t>VAL-STITCH-CLOSE ORDER25</t>
  </si>
  <si>
    <t>VAL-Edge Ass-Post Leaflet Ins</t>
  </si>
  <si>
    <t>VAL-Edge Ass-Post to Braid</t>
  </si>
  <si>
    <t>VAL-STITCH-STITCH LEAFLET</t>
  </si>
  <si>
    <t>VAL-STITCH-STITCH INSPECT25</t>
  </si>
  <si>
    <t>VAL-Edge Ass-Valve Packaging25</t>
  </si>
  <si>
    <t>VAL-Edge Ass-HDT Insp25</t>
  </si>
  <si>
    <t>VAL-Edge Ass-HDT Insp</t>
  </si>
  <si>
    <t>VAL-Edge Ass-Post to Braid25</t>
  </si>
  <si>
    <t>VAL-Edge Ass-Buckle to Braid</t>
  </si>
  <si>
    <t>VAL-Edge Ass-Post Braid Insp</t>
  </si>
  <si>
    <t>VAL-STITCH-STITCH LEAFLET25</t>
  </si>
  <si>
    <t>VAL-STITCH-POST TO LEAFLET25</t>
  </si>
  <si>
    <t>VAL-STITCH-POST TO LEAFLET</t>
  </si>
  <si>
    <t>VAL-Edge Ass-FQC</t>
  </si>
  <si>
    <t>VAL-Edge Ass-Seal to Braid25</t>
  </si>
  <si>
    <t>VAL-CUT LEAF25-DROOP MEASURE</t>
  </si>
  <si>
    <t>VAL-CUT LEAFLET25-TISSUE CUT</t>
  </si>
  <si>
    <t>SA4644 - CUT LEAFLET 27MM GAL</t>
  </si>
  <si>
    <t>VAL-CUT LEAFLET-DROOP MEASURE</t>
  </si>
  <si>
    <t>VAL-Edge Ass-Buckle-Braid Ins</t>
  </si>
  <si>
    <t>VAL-Edge Ass-Post Braid Insp25</t>
  </si>
  <si>
    <t>VAL-Edge Ass-Lashing-Braid25</t>
  </si>
  <si>
    <t>VAL-CUT LEAFLET25 - FETS BRP1</t>
  </si>
  <si>
    <t>VAL-Edge Ass-CREATE ORDER</t>
  </si>
  <si>
    <t>VAL-Edge Ass-Lashing to Braid</t>
  </si>
  <si>
    <t>VAL-Edge Ass-Buckle to Braid25</t>
  </si>
  <si>
    <t>VAL-GLUT-FINAL PACK</t>
  </si>
  <si>
    <t>VAL-GLUT</t>
  </si>
  <si>
    <t>VAL-STITCH-CREATE ORDER25</t>
  </si>
  <si>
    <t>VAL-STITCH-CREATE ORDER</t>
  </si>
  <si>
    <t>VAL-Edge Ass-CREATE ORDER25</t>
  </si>
  <si>
    <t>VAL-Edge Ass-Buckle-Braid In25</t>
  </si>
  <si>
    <t>VAL-FETS-FINAL PACK</t>
  </si>
  <si>
    <t>VAL-FETS</t>
  </si>
  <si>
    <t>Count of Container</t>
  </si>
  <si>
    <t>Total</t>
  </si>
  <si>
    <t>VAL-CUT LEAFLET-CREATE ORDER &gt; VAL-CUT LEAFLET-FETS BRP1 &gt; VAL-CUT LEAFLET-TISSUE CUT &gt; VAL-CUT LEAFLET-THICK MEASURE &gt; VAL-CUT LEAFLET-DROOP MEASURE &gt; VAL-CUT LEAFLET-FINAL INSPECT &gt; VAL-CUT LEAFLET-FETS BRP2 &gt; VAL-CUT LEAFLET-CLOSE ORDER</t>
  </si>
  <si>
    <t>VAL-CUT LEAFLET25-CREATE ORDER &gt; VAL-CUT LEAFLET25-FETS BRP1 &gt; VAL-CUT LEAFLET25-TISSUE CUT &gt; VAL-CUT LEAFLET25-THICK MEASURE &gt; VAL-CUT LEAF25-DROOP MEASURE &gt; VAL-CUT LEAFLET25-FINAL INSPECT &gt; VAL-CUT LEAFLET25-FETS BRP2 &gt; VAL-CUT LEAFLET25-CLOSE ORDER</t>
  </si>
  <si>
    <t>VAL CUT LEAFLET Total</t>
  </si>
  <si>
    <t>VAL-FETS Total</t>
  </si>
  <si>
    <t>VAL-GLUT Total</t>
  </si>
  <si>
    <t>VAL-STITCH-CREATE ORDER &gt; VAL-STITCH-STITCH LEAFLET &gt; VAL-STITCH-STITCH INSPECT &gt; VAL-STITCH FETS BRP3 &gt; VAL-STITCH-CLOSE ORDER</t>
  </si>
  <si>
    <t>VAL-STITCH-CREATE ORDER25 &gt; VAL-STITCH-POST TO LEAFLET25 &gt; VAL-STITCH-POST LEAFLET INS25 &gt; VAL-STITCH-STITCH LEAFLET25 &gt; VAL-STITCH-STITCH INSPECT25 &gt; VAL-STITCH-GIPA BRP &gt; VAL-STITCH-CLOSE ORDER25</t>
  </si>
  <si>
    <t>(blank)</t>
  </si>
  <si>
    <t>VAL-STITCH LEAFLET Total</t>
  </si>
  <si>
    <t>VAL-Edge Ass-CREATE ORDER &gt; VAL-Edge Ass-Buckle to Braid &gt; VAL-Edge Ass-Buckle-Braid Ins &gt; VAL-Edge Ass-Lashing-Braid &gt; VAL-Edge Ass-Post to Leaflet &gt; VAL-Edge Ass-Post Leaflet Ins &gt; VAL-Edge Ass-Post to Braid &gt; VAL-Edge Ass-Post Braid Insp &gt; VAL-Edge Ass-Seal to Leaflet &gt; VAL-Edge Ass-Seal to Braid &gt; VAL-Edge Ass-HDT &gt; VAL-Edge Ass-HDT Insp &gt; VAL-Edge Ass-FQC &gt; VAL-Edge Ass-Holder Insert &gt; VAL - Edge Ass - GIPA BRP &gt; VAL-Edge Ass-Valve Packaging &gt; VAL-Edge Ass-CLOSE ORDER</t>
  </si>
  <si>
    <t>VAL-Edge Ass-CREATE ORDER25 &gt; VAL-Edge Ass-Buckle to Braid25 &gt; VAL-Edge Ass-Buckle-Braid In25 &gt; VAL-Edge Ass-Lashing-Braid25 &gt; VAL-Edge Ass-Post to Braid25 &gt; VAL-Edge Ass-Post Braid Insp25 &gt; VAL-Edge Ass-Seal to Leaflet25 &gt; VAL-Edge Ass-Seal to Braid25 &gt; VAL-Edge Ass-HDT25 &gt; VAL-Edge Ass-HDT Insp25 &gt; VAL-Edge Ass-FQC25 &gt; VAL-Edge Ass-Holder Insert25 &gt; VAL - Edge Ass - GIPA BRP25 &gt; VAL-Edge Ass-Valve Packaging25 &gt; VAL-Edge Ass-CLOSE ORDER25</t>
  </si>
  <si>
    <t>VAL-VALVE ASSY Total</t>
  </si>
  <si>
    <t>Grand Total</t>
  </si>
  <si>
    <t>FQC</t>
  </si>
  <si>
    <t>GIPA BRP</t>
  </si>
  <si>
    <t>Packaging</t>
  </si>
  <si>
    <t>Holder Insert</t>
  </si>
  <si>
    <t>VAL-CUT LEAFLET - FETS BRP1</t>
  </si>
  <si>
    <t>VAL-CUT LEAFLET-TISSUE CUT</t>
  </si>
  <si>
    <t>VAL-CUT LEAFLET-THCK MEASURE</t>
  </si>
  <si>
    <t>Not Started</t>
  </si>
  <si>
    <t>Close Order</t>
  </si>
  <si>
    <t>SA6217 - CUT LEAFLET 25MM GAL</t>
  </si>
  <si>
    <t>WorkStep</t>
  </si>
  <si>
    <t>Total WIP</t>
  </si>
  <si>
    <t>VAL-Edge Ass-Buckle-Braid Ins25</t>
  </si>
  <si>
    <t>VAL-Edge Ass-Lashing to Braid25</t>
  </si>
  <si>
    <t>WIP</t>
  </si>
  <si>
    <t>NC</t>
  </si>
  <si>
    <t>By Size</t>
  </si>
  <si>
    <t>On Hold</t>
  </si>
  <si>
    <t>0.60 GLUTARALDEHYDE STERILANT</t>
  </si>
  <si>
    <t>FETS</t>
  </si>
  <si>
    <t>VAL-Edge Ass-HDT25</t>
  </si>
  <si>
    <t>1.0 GLUTARALDEHYDE 20.0 IPA</t>
  </si>
  <si>
    <t>VAL-GIPA-FINAL PACK</t>
  </si>
  <si>
    <t>Stitch BRP</t>
  </si>
  <si>
    <t>.</t>
  </si>
  <si>
    <t>Kitting/Not Started</t>
  </si>
  <si>
    <t>VAL-CUT LEAFLET25 - FETS BRP2</t>
  </si>
  <si>
    <t>LOTUS EDGE 23MM VALVE ASSEMBLY PENANG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</si>
</sst>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\/d\/yyyy\ h\:mm\:ss\ AM/PM"/>
    <numFmt numFmtId="165" formatCode="\$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wrapText="1"/>
    </xf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4" xfId="0" applyNumberFormat="1" applyBorder="1"/>
    <xf numFmtId="0" fontId="0" fillId="0" borderId="9" xfId="0" applyBorder="1"/>
    <xf numFmtId="0" fontId="0" fillId="0" borderId="5" xfId="0" applyBorder="1"/>
    <xf numFmtId="0" fontId="0" fillId="0" borderId="6" xfId="0" applyNumberFormat="1" applyBorder="1"/>
    <xf numFmtId="0" fontId="0" fillId="0" borderId="7" xfId="0" applyBorder="1"/>
    <xf numFmtId="0" fontId="0" fillId="0" borderId="10" xfId="0" applyBorder="1"/>
    <xf numFmtId="0" fontId="0" fillId="0" borderId="8" xfId="0" applyNumberFormat="1" applyBorder="1"/>
    <xf numFmtId="0" fontId="0" fillId="0" borderId="11" xfId="0" applyBorder="1" applyAlignment="1">
      <alignment horizontal="center"/>
    </xf>
    <xf numFmtId="0" fontId="0" fillId="5" borderId="11" xfId="0" applyFill="1" applyBorder="1"/>
    <xf numFmtId="0" fontId="0" fillId="4" borderId="11" xfId="0" applyFill="1" applyBorder="1"/>
    <xf numFmtId="0" fontId="3" fillId="4" borderId="11" xfId="0" applyFont="1" applyFill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49" fontId="0" fillId="0" borderId="0" xfId="0" applyNumberFormat="1"/>
    <xf numFmtId="0" fontId="0" fillId="0" borderId="11" xfId="0" quotePrefix="1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1" fillId="0" borderId="0" xfId="1" applyFont="1" applyAlignment="1">
      <alignment wrapText="1"/>
    </xf>
    <xf numFmtId="0" fontId="6" fillId="8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8" fillId="2" borderId="0" xfId="0" applyNumberFormat="1" applyFont="1" applyFill="1" applyAlignment="1">
      <alignment vertical="center"/>
    </xf>
    <xf numFmtId="49" fontId="8" fillId="2" borderId="0" xfId="3" applyNumberFormat="1" applyFont="1" applyFill="1" applyAlignment="1">
      <alignment vertical="center"/>
    </xf>
    <xf numFmtId="49" fontId="5" fillId="2" borderId="1" xfId="3" applyNumberFormat="1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right" vertical="top" wrapText="1"/>
    </xf>
    <xf numFmtId="49" fontId="8" fillId="2" borderId="0" xfId="3" applyNumberFormat="1" applyFont="1" applyFill="1" applyAlignment="1">
      <alignment vertical="center"/>
    </xf>
    <xf numFmtId="49" fontId="4" fillId="3" borderId="1" xfId="3" applyNumberFormat="1" applyFont="1" applyFill="1" applyBorder="1" applyAlignment="1">
      <alignment horizontal="left" vertical="top" wrapText="1"/>
    </xf>
    <xf numFmtId="49" fontId="5" fillId="2" borderId="1" xfId="3" applyNumberFormat="1" applyFont="1" applyFill="1" applyBorder="1" applyAlignment="1">
      <alignment horizontal="left" vertical="top" wrapText="1"/>
    </xf>
    <xf numFmtId="0" fontId="5" fillId="2" borderId="1" xfId="3" applyFont="1" applyFill="1" applyBorder="1" applyAlignment="1">
      <alignment horizontal="right" vertical="top" wrapText="1"/>
    </xf>
    <xf numFmtId="49" fontId="9" fillId="2" borderId="0" xfId="3" applyNumberFormat="1" applyFont="1" applyFill="1" applyAlignment="1">
      <alignment horizontal="left"/>
    </xf>
    <xf numFmtId="0" fontId="6" fillId="7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</cellXfs>
  <cellStyles count="4">
    <cellStyle name="Normal" xfId="0" builtinId="0"/>
    <cellStyle name="Normal 2" xfId="1" xr:uid="{4A52B601-32A6-41A4-B0C6-74142BFE946B}"/>
    <cellStyle name="Normal 3" xfId="2" xr:uid="{E122CEB1-8537-4E67-97C4-915B30A6C092}"/>
    <cellStyle name="Normal 4" xfId="3" xr:uid="{E6B765F6-5831-48D6-B362-2C8AE0B34ED2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hingk1/Downloads/Daily%20Valve%20WIP%20%20Static%20Details%20Report-Ryan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ing, Kam Aun" refreshedDate="43792.29109525463" createdVersion="1" refreshedVersion="6" recordCount="1183" xr:uid="{E1372954-1EDF-4DD3-8E80-0D56B0D2E8C5}">
  <cacheSource type="worksheet">
    <worksheetSource ref="C4:AG1187" sheet="WIP &amp; Static Detail Section" r:id="rId2"/>
  </cacheSource>
  <cacheFields count="31">
    <cacheField name="Container" numFmtId="0">
      <sharedItems/>
    </cacheField>
    <cacheField name="WIP Status" numFmtId="0">
      <sharedItems/>
    </cacheField>
    <cacheField name="Static Date Group" numFmtId="0">
      <sharedItems/>
    </cacheField>
    <cacheField name="Material" numFmtId="0">
      <sharedItems/>
    </cacheField>
    <cacheField name="Material Desc" numFmtId="0">
      <sharedItems/>
    </cacheField>
    <cacheField name="Model" numFmtId="0">
      <sharedItems containsNonDate="0" containsString="0" containsBlank="1"/>
    </cacheField>
    <cacheField name="Serial #" numFmtId="0">
      <sharedItems containsNonDate="0" containsString="0" containsBlank="1"/>
    </cacheField>
    <cacheField name="SAP Batch" numFmtId="0">
      <sharedItems/>
    </cacheField>
    <cacheField name="Orginal Start Qty" numFmtId="0">
      <sharedItems containsSemiMixedTypes="0" containsString="0" containsNumber="1" containsInteger="1" minValue="1" maxValue="130000"/>
    </cacheField>
    <cacheField name="Current (WIP) Qty" numFmtId="0">
      <sharedItems containsSemiMixedTypes="0" containsString="0" containsNumber="1" containsInteger="1" minValue="1" maxValue="130000"/>
    </cacheField>
    <cacheField name="Production Order" numFmtId="0">
      <sharedItems/>
    </cacheField>
    <cacheField name="Production Order Type" numFmtId="0">
      <sharedItems/>
    </cacheField>
    <cacheField name="SWR" numFmtId="0">
      <sharedItems/>
    </cacheField>
    <cacheField name="Container Start Date &amp; Time" numFmtId="0">
      <sharedItems containsNonDate="0" containsDate="1" containsString="0" containsBlank="1" minDate="2019-05-06T14:55:43" maxDate="2019-06-21T06:59:19"/>
    </cacheField>
    <cacheField name="SIC Flag" numFmtId="0">
      <sharedItems/>
    </cacheField>
    <cacheField name="Last Completed Task List" numFmtId="0">
      <sharedItems containsBlank="1" count="47">
        <s v="VAL-STITCH-CLOSE ORDER"/>
        <s v="VAL-STITCH-STITCH INSPECT"/>
        <s v="VAL-Edge Ass-Valve Packaging"/>
        <s v="VAL-Edge Ass-Holder Insert"/>
        <s v="VAL-Edge Ass-Seal to Leaflet"/>
        <s v="VAL-Edge Ass-Seal to Braid"/>
        <s v="VAL-Edge Ass-Holder Insert25"/>
        <s v="VAL-CUT LEAFLET-FINAL INSPECT"/>
        <s v="VAL-Edge Ass-FQC25"/>
        <s v="VAL-CUT LEAF25-FINAL INSPECT"/>
        <s v="VAL-Edge Ass-Seal to Leaflet25"/>
        <s v="VAL - Edge Ass - GIPA BRP"/>
        <s v="VAL - Edge Ass - GIPA BRP25"/>
        <s v="VAL-Edge Ass-Post to Leaflet"/>
        <s v="VAL-Edge Ass-HDT"/>
        <s v="VAL-STITCH-POST LEAFLET INS25"/>
        <s v="VAL-STITCH-CLOSE ORDER25"/>
        <m/>
        <s v="VAL-Edge Ass-Post Leaflet Ins"/>
        <s v="VAL-Edge Ass-Post to Braid"/>
        <s v="VAL-STITCH-STITCH LEAFLET"/>
        <s v="VAL-STITCH-STITCH INSPECT25"/>
        <s v="VAL-Edge Ass-Valve Packaging25"/>
        <s v="VAL-Edge Ass-HDT Insp25"/>
        <s v="VAL-Edge Ass-HDT Insp"/>
        <s v="VAL-Edge Ass-Post to Braid25"/>
        <s v="VAL-Edge Ass-Buckle to Braid"/>
        <s v="VAL-Edge Ass-Post Braid Insp"/>
        <s v="VAL-STITCH-STITCH LEAFLET25"/>
        <s v="VAL-STITCH-POST TO LEAFLET25"/>
        <s v="VAL-Edge Ass-FQC"/>
        <s v="VAL-Edge Ass-Seal to Braid25"/>
        <s v="VAL-CUT LEAF25-DROOP MEASURE"/>
        <s v="VAL-CUT LEAFLET25-TISSUE CUT"/>
        <s v="VAL-CUT LEAFLET-DROOP MEASURE"/>
        <s v="VAL-Edge Ass-Buckle-Braid Ins"/>
        <s v="VAL-Edge Ass-Post Braid Insp25"/>
        <s v="VAL-Edge Ass-Lashing-Braid25"/>
        <s v="VAL-CUT LEAFLET25 - FETS BRP1"/>
        <s v="VAL-Edge Ass-CREATE ORDER"/>
        <s v="VAL-Edge Ass-Lashing to Braid"/>
        <s v="VAL-Edge Ass-Buckle to Braid25"/>
        <s v="VAL-GLUT-FINAL PACK"/>
        <s v="VAL-STITCH-CREATE ORDER25"/>
        <s v="VAL-Edge Ass-CREATE ORDER25"/>
        <s v="VAL-Edge Ass-Buckle-Braid In25"/>
        <s v="VAL-FETS-FINAL PACK"/>
      </sharedItems>
    </cacheField>
    <cacheField name="Last Completed Task List Desc" numFmtId="0">
      <sharedItems containsBlank="1"/>
    </cacheField>
    <cacheField name="Last TaskList Workcell" numFmtId="0">
      <sharedItems containsBlank="1"/>
    </cacheField>
    <cacheField name="Container Workcell" numFmtId="0">
      <sharedItems count="5">
        <s v="VAL-STITCH LEAFLET"/>
        <s v="VAL-VALVE ASSY"/>
        <s v="VAL CUT LEAFLET"/>
        <s v="VAL-GLUT"/>
        <s v="VAL-FETS"/>
      </sharedItems>
    </cacheField>
    <cacheField name="Last Task List Submitter" numFmtId="0">
      <sharedItems containsBlank="1"/>
    </cacheField>
    <cacheField name="Last Task List Completion / Container Release Date &amp; Time" numFmtId="164">
      <sharedItems containsSemiMixedTypes="0" containsNonDate="0" containsDate="1" containsString="0" minDate="2019-05-13T12:33:56" maxDate="2019-06-21T06:59:38"/>
    </cacheField>
    <cacheField name="Static Days" numFmtId="0">
      <sharedItems/>
    </cacheField>
    <cacheField name="Last NC#" numFmtId="0">
      <sharedItems containsBlank="1"/>
    </cacheField>
    <cacheField name="NC Reason Code" numFmtId="0">
      <sharedItems containsBlank="1"/>
    </cacheField>
    <cacheField name="NC State" numFmtId="0">
      <sharedItems containsBlank="1"/>
    </cacheField>
    <cacheField name="NC Comment" numFmtId="0">
      <sharedItems containsBlank="1"/>
    </cacheField>
    <cacheField name="NC Disposition" numFmtId="0">
      <sharedItems containsBlank="1"/>
    </cacheField>
    <cacheField name="Containment Hold (Y/N)" numFmtId="0">
      <sharedItems/>
    </cacheField>
    <cacheField name="Expiration Date" numFmtId="0">
      <sharedItems containsNonDate="0" containsDate="1" containsString="0" containsBlank="1" minDate="2019-07-24T23:59:59" maxDate="2020-03-08T23:59:59"/>
    </cacheField>
    <cacheField name="Product Family" numFmtId="0">
      <sharedItems containsNonDate="0" containsString="0" containsBlank="1"/>
    </cacheField>
    <cacheField name="Material Standard Cost @ Completion" numFmtId="165">
      <sharedItems containsSemiMixedTypes="0" containsString="0" containsNumber="1" minValue="2.5000000000000001E-2" maxValue="4281.84200000000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3">
  <r>
    <s v="23735368-001"/>
    <s v="Available"/>
    <s v="14-30 Days"/>
    <s v="91034670-01"/>
    <s v="SA4646 - 27MM STITCHED LEAFLET CE"/>
    <m/>
    <m/>
    <s v="23735368"/>
    <n v="1"/>
    <n v="1"/>
    <s v="23735368"/>
    <s v="ZPK1"/>
    <s v="      "/>
    <d v="2019-05-07T12:34:34"/>
    <s v="No"/>
    <x v="0"/>
    <s v="VAL-STITCH-CLOSE ORDER"/>
    <s v="VAL-STITCH LEAFLET"/>
    <x v="0"/>
    <s v="ishaks"/>
    <d v="2019-05-28T15:01:07"/>
    <s v="23 Days 15 Hrs"/>
    <m/>
    <m/>
    <m/>
    <m/>
    <m/>
    <s v="N"/>
    <d v="2019-10-30T23:59:59"/>
    <m/>
    <n v="1001.4480000000001"/>
  </r>
  <r>
    <s v="23736924-001"/>
    <s v="Available"/>
    <s v="14-30 Days"/>
    <s v="91034670-01"/>
    <s v="SA4646 - 27MM STITCHED LEAFLET CE"/>
    <m/>
    <m/>
    <s v="23736924"/>
    <n v="1"/>
    <n v="1"/>
    <s v="23736924"/>
    <s v="ZPK1"/>
    <s v="      "/>
    <d v="2019-05-06T14:55:43"/>
    <s v="No"/>
    <x v="0"/>
    <s v="VAL-STITCH-CLOSE ORDER"/>
    <s v="VAL-STITCH LEAFLET"/>
    <x v="0"/>
    <s v="ishaks"/>
    <d v="2019-05-28T14:50:57"/>
    <s v="23 Days 16 Hrs"/>
    <m/>
    <m/>
    <m/>
    <m/>
    <m/>
    <s v="N"/>
    <d v="2019-10-30T23:59:59"/>
    <m/>
    <n v="1001.4480000000001"/>
  </r>
  <r>
    <s v="23763010-001"/>
    <s v="Available"/>
    <s v="30-60 Days"/>
    <s v="91034670-01"/>
    <s v="SA4646 - 27MM STITCHED LEAFLET CE"/>
    <m/>
    <m/>
    <s v="23763010"/>
    <n v="1"/>
    <n v="1"/>
    <s v="23763010"/>
    <s v="ZPK1"/>
    <s v="      "/>
    <d v="2019-05-11T14:51:12"/>
    <s v="No"/>
    <x v="1"/>
    <s v="VAL-STITCH-STITCH INSPECT"/>
    <s v="VAL-STITCH LEAFLET"/>
    <x v="0"/>
    <s v="omarn2"/>
    <d v="2019-05-13T12:44:18"/>
    <s v="38 Days 18 Hrs"/>
    <m/>
    <m/>
    <m/>
    <m/>
    <m/>
    <s v="N"/>
    <d v="2019-11-05T23:59:59"/>
    <m/>
    <n v="1001.4480000000001"/>
  </r>
  <r>
    <s v="23763011-001"/>
    <s v="Available"/>
    <s v="30-60 Days"/>
    <s v="91034670-01"/>
    <s v="SA4646 - 27MM STITCHED LEAFLET CE"/>
    <m/>
    <m/>
    <s v="23763011"/>
    <n v="1"/>
    <n v="1"/>
    <s v="23763011"/>
    <s v="ZPK1"/>
    <s v="      "/>
    <d v="2019-05-11T10:47:26"/>
    <s v="No"/>
    <x v="1"/>
    <s v="VAL-STITCH-STITCH INSPECT"/>
    <s v="VAL-STITCH LEAFLET"/>
    <x v="0"/>
    <s v="omarn2"/>
    <d v="2019-05-13T12:59:43"/>
    <s v="38 Days 18 Hrs"/>
    <m/>
    <m/>
    <m/>
    <m/>
    <m/>
    <s v="N"/>
    <d v="2019-11-05T23:59:59"/>
    <m/>
    <n v="1001.4480000000001"/>
  </r>
  <r>
    <s v="23763012-001"/>
    <s v="Available"/>
    <s v="30-60 Days"/>
    <s v="91034670-01"/>
    <s v="SA4646 - 27MM STITCHED LEAFLET CE"/>
    <m/>
    <m/>
    <s v="23763012"/>
    <n v="1"/>
    <n v="1"/>
    <s v="23763012"/>
    <s v="ZPK1"/>
    <s v="      "/>
    <d v="2019-05-11T11:55:54"/>
    <s v="No"/>
    <x v="1"/>
    <s v="VAL-STITCH-STITCH INSPECT"/>
    <s v="VAL-STITCH LEAFLET"/>
    <x v="0"/>
    <s v="ramana"/>
    <d v="2019-05-13T16:56:27"/>
    <s v="38 Days 14 Hrs"/>
    <m/>
    <m/>
    <m/>
    <m/>
    <m/>
    <s v="N"/>
    <d v="2019-11-05T23:59:59"/>
    <m/>
    <n v="1001.4480000000001"/>
  </r>
  <r>
    <s v="23763013-001"/>
    <s v="Available"/>
    <s v="30-60 Days"/>
    <s v="91034670-01"/>
    <s v="SA4646 - 27MM STITCHED LEAFLET CE"/>
    <m/>
    <m/>
    <s v="23763013"/>
    <n v="1"/>
    <n v="1"/>
    <s v="23763013"/>
    <s v="ZPK1"/>
    <s v="      "/>
    <d v="2019-05-11T08:44:54"/>
    <s v="No"/>
    <x v="1"/>
    <s v="VAL-STITCH-STITCH INSPECT"/>
    <s v="VAL-STITCH LEAFLET"/>
    <x v="0"/>
    <s v="omarn2"/>
    <d v="2019-05-13T12:33:56"/>
    <s v="38 Days 18 Hrs"/>
    <m/>
    <m/>
    <m/>
    <m/>
    <m/>
    <s v="N"/>
    <d v="2019-11-05T23:59:59"/>
    <m/>
    <n v="1001.4480000000001"/>
  </r>
  <r>
    <s v="23763014-001"/>
    <s v="Available"/>
    <s v="30-60 Days"/>
    <s v="91034670-01"/>
    <s v="SA4646 - 27MM STITCHED LEAFLET CE"/>
    <m/>
    <m/>
    <s v="23763014"/>
    <n v="1"/>
    <n v="1"/>
    <s v="23763014"/>
    <s v="ZPK1"/>
    <s v="      "/>
    <d v="2019-05-14T13:42:13"/>
    <s v="No"/>
    <x v="1"/>
    <s v="VAL-STITCH-STITCH INSPECT"/>
    <s v="VAL-STITCH LEAFLET"/>
    <x v="0"/>
    <s v="omarn2"/>
    <d v="2019-05-15T12:57:43"/>
    <s v="36 Days 18 Hrs"/>
    <m/>
    <m/>
    <m/>
    <m/>
    <m/>
    <s v="N"/>
    <d v="2019-11-05T23:59:59"/>
    <m/>
    <n v="1001.4480000000001"/>
  </r>
  <r>
    <s v="23763017-001"/>
    <s v="Available"/>
    <s v="30-60 Days"/>
    <s v="91034670-01"/>
    <s v="SA4646 - 27MM STITCHED LEAFLET CE"/>
    <m/>
    <m/>
    <s v="23763017"/>
    <n v="1"/>
    <n v="1"/>
    <s v="23763017"/>
    <s v="ZPK1"/>
    <s v="      "/>
    <d v="2019-05-13T12:38:51"/>
    <s v="No"/>
    <x v="1"/>
    <s v="VAL-STITCH-STITCH INSPECT"/>
    <s v="VAL-STITCH LEAFLET"/>
    <x v="0"/>
    <s v="ramana"/>
    <d v="2019-05-13T14:38:51"/>
    <s v="38 Days 16 Hrs"/>
    <m/>
    <m/>
    <m/>
    <m/>
    <m/>
    <s v="N"/>
    <d v="2019-11-05T23:59:59"/>
    <m/>
    <n v="1001.4480000000001"/>
  </r>
  <r>
    <s v="23763018-001"/>
    <s v="Available"/>
    <s v="30-60 Days"/>
    <s v="91034670-01"/>
    <s v="SA4646 - 27MM STITCHED LEAFLET CE"/>
    <m/>
    <m/>
    <s v="23763018"/>
    <n v="1"/>
    <n v="1"/>
    <s v="23763018"/>
    <s v="ZPK1"/>
    <s v="      "/>
    <d v="2019-05-11T13:55:53"/>
    <s v="No"/>
    <x v="1"/>
    <s v="VAL-STITCH-STITCH INSPECT"/>
    <s v="VAL-STITCH LEAFLET"/>
    <x v="0"/>
    <s v="ramana"/>
    <d v="2019-05-13T17:05:13"/>
    <s v="38 Days 13 Hrs"/>
    <m/>
    <m/>
    <m/>
    <m/>
    <m/>
    <s v="N"/>
    <d v="2019-11-05T23:59:59"/>
    <m/>
    <n v="1001.4480000000001"/>
  </r>
  <r>
    <s v="23769727-001"/>
    <s v="Available"/>
    <s v="30-60 Days"/>
    <s v="91034670-01"/>
    <s v="SA4646 - 27MM STITCHED LEAFLET CE"/>
    <m/>
    <m/>
    <s v="23769727"/>
    <n v="1"/>
    <n v="1"/>
    <s v="23769727"/>
    <s v="ZPK1"/>
    <s v="      "/>
    <d v="2019-05-13T09:50:08"/>
    <s v="No"/>
    <x v="1"/>
    <s v="VAL-STITCH-STITCH INSPECT"/>
    <s v="VAL-STITCH LEAFLET"/>
    <x v="0"/>
    <s v="ramana"/>
    <d v="2019-05-13T14:53:47"/>
    <s v="38 Days 16 Hrs"/>
    <m/>
    <m/>
    <m/>
    <m/>
    <m/>
    <s v="N"/>
    <d v="2019-11-06T23:59:59"/>
    <m/>
    <n v="1001.4480000000001"/>
  </r>
  <r>
    <s v="23769729-001"/>
    <s v="Available"/>
    <s v="30-60 Days"/>
    <s v="91034670-01"/>
    <s v="SA4646 - 27MM STITCHED LEAFLET CE"/>
    <m/>
    <m/>
    <s v="23769729"/>
    <n v="1"/>
    <n v="1"/>
    <s v="23769729"/>
    <s v="ZPK1"/>
    <s v="      "/>
    <d v="2019-05-13T12:57:14"/>
    <s v="No"/>
    <x v="1"/>
    <s v="VAL-STITCH-STITCH INSPECT"/>
    <s v="VAL-STITCH LEAFLET"/>
    <x v="0"/>
    <s v="ramana"/>
    <d v="2019-05-13T16:47:08"/>
    <s v="38 Days 14 Hrs"/>
    <m/>
    <m/>
    <m/>
    <m/>
    <m/>
    <s v="N"/>
    <d v="2019-11-06T23:59:59"/>
    <m/>
    <n v="1001.4480000000001"/>
  </r>
  <r>
    <s v="23769733-001"/>
    <s v="Available"/>
    <s v="30-60 Days"/>
    <s v="91034670-01"/>
    <s v="SA4646 - 27MM STITCHED LEAFLET CE"/>
    <m/>
    <m/>
    <s v="23769733"/>
    <n v="1"/>
    <n v="1"/>
    <s v="23769733"/>
    <s v="ZPK1"/>
    <s v="      "/>
    <d v="2019-05-14T11:01:35"/>
    <s v="No"/>
    <x v="1"/>
    <s v="VAL-STITCH-STITCH INSPECT"/>
    <s v="VAL-STITCH LEAFLET"/>
    <x v="0"/>
    <s v="ramana"/>
    <d v="2019-05-14T13:35:51"/>
    <s v="37 Days 17 Hrs"/>
    <m/>
    <m/>
    <m/>
    <m/>
    <m/>
    <s v="N"/>
    <d v="2019-11-06T23:59:59"/>
    <m/>
    <n v="1001.4480000000001"/>
  </r>
  <r>
    <s v="23769736-001"/>
    <s v="Available"/>
    <s v="30-60 Days"/>
    <s v="91034670-01"/>
    <s v="SA4646 - 27MM STITCHED LEAFLET CE"/>
    <m/>
    <m/>
    <s v="23769736"/>
    <n v="1"/>
    <n v="1"/>
    <s v="23769736"/>
    <s v="ZPK1"/>
    <s v="      "/>
    <d v="2019-05-11T07:31:53"/>
    <s v="No"/>
    <x v="1"/>
    <s v="VAL-STITCH-STITCH INSPECT"/>
    <s v="VAL-STITCH LEAFLET"/>
    <x v="0"/>
    <s v="omarn2"/>
    <d v="2019-05-13T14:09:54"/>
    <s v="38 Days 16 Hrs"/>
    <m/>
    <m/>
    <m/>
    <m/>
    <m/>
    <s v="N"/>
    <d v="2019-11-06T23:59:59"/>
    <m/>
    <n v="1001.4480000000001"/>
  </r>
  <r>
    <s v="23769737-001"/>
    <s v="Available"/>
    <s v="30-60 Days"/>
    <s v="91034670-01"/>
    <s v="SA4646 - 27MM STITCHED LEAFLET CE"/>
    <m/>
    <m/>
    <s v="23769737"/>
    <n v="1"/>
    <n v="1"/>
    <s v="23769737"/>
    <s v="ZPK1"/>
    <s v="      "/>
    <d v="2019-05-13T11:52:57"/>
    <s v="No"/>
    <x v="1"/>
    <s v="VAL-STITCH-STITCH INSPECT"/>
    <s v="VAL-STITCH LEAFLET"/>
    <x v="0"/>
    <s v="omarn2"/>
    <d v="2019-05-13T14:52:44"/>
    <s v="38 Days 16 Hrs"/>
    <m/>
    <m/>
    <m/>
    <m/>
    <m/>
    <s v="N"/>
    <d v="2019-11-06T23:59:59"/>
    <m/>
    <n v="1001.4480000000001"/>
  </r>
  <r>
    <s v="23769739-001"/>
    <s v="Available"/>
    <s v="30-60 Days"/>
    <s v="91034670-01"/>
    <s v="SA4646 - 27MM STITCHED LEAFLET CE"/>
    <m/>
    <m/>
    <s v="23769739"/>
    <n v="1"/>
    <n v="1"/>
    <s v="23769739"/>
    <s v="ZPK1"/>
    <s v="      "/>
    <d v="2019-05-13T10:49:45"/>
    <s v="No"/>
    <x v="1"/>
    <s v="VAL-STITCH-STITCH INSPECT"/>
    <s v="VAL-STITCH LEAFLET"/>
    <x v="0"/>
    <s v="omarn2"/>
    <d v="2019-05-13T14:21:29"/>
    <s v="38 Days 16 Hrs"/>
    <m/>
    <m/>
    <m/>
    <m/>
    <m/>
    <s v="N"/>
    <d v="2019-11-06T23:59:59"/>
    <m/>
    <n v="1001.4480000000001"/>
  </r>
  <r>
    <s v="23770260-001"/>
    <s v="Available"/>
    <s v="30-60 Days"/>
    <s v="91034670-01"/>
    <s v="SA4646 - 27MM STITCHED LEAFLET CE"/>
    <m/>
    <m/>
    <s v="23770260"/>
    <n v="1"/>
    <n v="1"/>
    <s v="23770260"/>
    <s v="ZPK1"/>
    <s v="      "/>
    <d v="2019-05-13T07:48:17"/>
    <s v="No"/>
    <x v="1"/>
    <s v="VAL-STITCH-STITCH INSPECT"/>
    <s v="VAL-STITCH LEAFLET"/>
    <x v="0"/>
    <s v="omarn2"/>
    <d v="2019-05-13T14:36:55"/>
    <s v="38 Days 16 Hrs"/>
    <m/>
    <m/>
    <m/>
    <m/>
    <m/>
    <s v="N"/>
    <d v="2019-11-06T23:59:59"/>
    <m/>
    <n v="1001.4480000000001"/>
  </r>
  <r>
    <s v="23770262-001"/>
    <s v="Available"/>
    <s v="30-60 Days"/>
    <s v="91034670-01"/>
    <s v="SA4646 - 27MM STITCHED LEAFLET CE"/>
    <m/>
    <m/>
    <s v="23770262"/>
    <n v="1"/>
    <n v="1"/>
    <s v="23770262"/>
    <s v="ZPK1"/>
    <s v="      "/>
    <d v="2019-05-13T16:51:59"/>
    <s v="No"/>
    <x v="1"/>
    <s v="VAL-STITCH-STITCH INSPECT"/>
    <s v="VAL-STITCH LEAFLET"/>
    <x v="0"/>
    <s v="ramana"/>
    <d v="2019-05-14T11:00:42"/>
    <s v="37 Days 19 Hrs"/>
    <m/>
    <m/>
    <m/>
    <m/>
    <m/>
    <s v="N"/>
    <d v="2019-11-06T23:59:59"/>
    <m/>
    <n v="1001.4480000000001"/>
  </r>
  <r>
    <s v="23770264-001"/>
    <s v="Available"/>
    <s v="30-60 Days"/>
    <s v="91034670-01"/>
    <s v="SA4646 - 27MM STITCHED LEAFLET CE"/>
    <m/>
    <m/>
    <s v="23770264"/>
    <n v="1"/>
    <n v="1"/>
    <s v="23770264"/>
    <s v="ZPK1"/>
    <s v="      "/>
    <d v="2019-05-11T07:54:49"/>
    <s v="No"/>
    <x v="1"/>
    <s v="VAL-STITCH-STITCH INSPECT"/>
    <s v="VAL-STITCH LEAFLET"/>
    <x v="0"/>
    <s v="ramana"/>
    <d v="2019-05-13T16:08:42"/>
    <s v="38 Days 14 Hrs"/>
    <m/>
    <m/>
    <m/>
    <m/>
    <m/>
    <s v="N"/>
    <d v="2019-11-06T23:59:59"/>
    <m/>
    <n v="1001.4480000000001"/>
  </r>
  <r>
    <s v="23770268-001"/>
    <s v="Available"/>
    <s v="30-60 Days"/>
    <s v="91034670-01"/>
    <s v="SA4646 - 27MM STITCHED LEAFLET CE"/>
    <m/>
    <m/>
    <s v="23770268"/>
    <n v="1"/>
    <n v="1"/>
    <s v="23770268"/>
    <s v="ZPK1"/>
    <s v="      "/>
    <d v="2019-05-15T13:49:32"/>
    <s v="No"/>
    <x v="1"/>
    <s v="VAL-STITCH-STITCH INSPECT"/>
    <s v="VAL-STITCH LEAFLET"/>
    <x v="0"/>
    <s v="zulkifa"/>
    <d v="2019-05-17T08:11:39"/>
    <s v="34 Days 22 Hrs"/>
    <m/>
    <m/>
    <m/>
    <m/>
    <m/>
    <s v="N"/>
    <d v="2019-11-06T23:59:59"/>
    <m/>
    <n v="1001.4480000000001"/>
  </r>
  <r>
    <s v="23778550-001"/>
    <s v="Available"/>
    <s v="30-60 Days"/>
    <s v="91034670-01"/>
    <s v="SA4646 - 27MM STITCHED LEAFLET CE"/>
    <m/>
    <m/>
    <s v="23778550"/>
    <n v="1"/>
    <n v="1"/>
    <s v="23778550"/>
    <s v="ZPK1"/>
    <s v="      "/>
    <d v="2019-05-16T08:29:41"/>
    <s v="No"/>
    <x v="1"/>
    <s v="VAL-STITCH-STITCH INSPECT"/>
    <s v="VAL-STITCH LEAFLET"/>
    <x v="0"/>
    <s v="moktars"/>
    <d v="2019-05-16T11:07:48"/>
    <s v="35 Days 19 Hrs"/>
    <m/>
    <m/>
    <m/>
    <m/>
    <m/>
    <s v="N"/>
    <d v="2019-11-09T23:59:59"/>
    <m/>
    <n v="1001.4480000000001"/>
  </r>
  <r>
    <s v="23778553-001"/>
    <s v="Available"/>
    <s v="30-60 Days"/>
    <s v="91034670-01"/>
    <s v="SA4646 - 27MM STITCHED LEAFLET CE"/>
    <m/>
    <m/>
    <s v="23778553"/>
    <n v="1"/>
    <n v="1"/>
    <s v="23778553"/>
    <s v="ZPK1"/>
    <s v="      "/>
    <d v="2019-05-14T11:44:54"/>
    <s v="No"/>
    <x v="1"/>
    <s v="VAL-STITCH-STITCH INSPECT"/>
    <s v="VAL-STITCH LEAFLET"/>
    <x v="0"/>
    <s v="moktars"/>
    <d v="2019-05-14T16:02:06"/>
    <s v="37 Days 14 Hrs"/>
    <m/>
    <m/>
    <m/>
    <m/>
    <m/>
    <s v="N"/>
    <d v="2019-11-09T23:59:59"/>
    <m/>
    <n v="1001.4480000000001"/>
  </r>
  <r>
    <s v="23778660-001"/>
    <s v="Available"/>
    <s v="0-24 Hours"/>
    <s v="50525282-02"/>
    <s v="LOTUS EDGE 27 MM VALVE ASSEMBLY"/>
    <m/>
    <m/>
    <s v="23778660"/>
    <n v="1"/>
    <n v="1"/>
    <s v="23778660"/>
    <s v="ZPK1"/>
    <s v="      "/>
    <d v="2019-05-20T09:43:46"/>
    <s v="No"/>
    <x v="2"/>
    <s v="VAL-Edge Ass-Valve Packaging"/>
    <s v="VAL-VALVE ASSY"/>
    <x v="1"/>
    <s v="hashin1"/>
    <d v="2019-06-20T21:57:21"/>
    <s v="0 Days 9 Hrs"/>
    <s v="PENNC0003172"/>
    <s v="CBLI"/>
    <s v="Closed"/>
    <s v="CBLI-BLISTERING P1/P11"/>
    <s v="NC Rework"/>
    <s v="N"/>
    <d v="2020-02-07T23:59:59"/>
    <m/>
    <n v="4139.57"/>
  </r>
  <r>
    <s v="23786833-001"/>
    <s v="Available"/>
    <s v="30-60 Days"/>
    <s v="91034670-01"/>
    <s v="SA4646 - 27MM STITCHED LEAFLET CE"/>
    <m/>
    <m/>
    <s v="23786833"/>
    <n v="1"/>
    <n v="1"/>
    <s v="23786833"/>
    <s v="ZPK1"/>
    <s v="      "/>
    <d v="2019-05-15T10:45:56"/>
    <s v="No"/>
    <x v="1"/>
    <s v="VAL-STITCH-STITCH INSPECT"/>
    <s v="VAL-STITCH LEAFLET"/>
    <x v="0"/>
    <s v="omarn2"/>
    <d v="2019-05-15T12:48:36"/>
    <s v="36 Days 18 Hrs"/>
    <m/>
    <m/>
    <m/>
    <m/>
    <m/>
    <s v="N"/>
    <d v="2019-11-10T23:59:59"/>
    <m/>
    <n v="1001.4480000000001"/>
  </r>
  <r>
    <s v="23786834-001"/>
    <s v="Available"/>
    <s v="30-60 Days"/>
    <s v="91034670-01"/>
    <s v="SA4646 - 27MM STITCHED LEAFLET CE"/>
    <m/>
    <m/>
    <s v="23786834"/>
    <n v="1"/>
    <n v="1"/>
    <s v="23786834"/>
    <s v="ZPK1"/>
    <s v="      "/>
    <d v="2019-05-15T13:10:23"/>
    <s v="No"/>
    <x v="1"/>
    <s v="VAL-STITCH-STITCH INSPECT"/>
    <s v="VAL-STITCH LEAFLET"/>
    <x v="0"/>
    <s v="omarn2"/>
    <d v="2019-05-17T13:05:17"/>
    <s v="34 Days 17 Hrs"/>
    <m/>
    <m/>
    <m/>
    <m/>
    <m/>
    <s v="N"/>
    <d v="2019-11-10T23:59:59"/>
    <m/>
    <n v="1001.4480000000001"/>
  </r>
  <r>
    <s v="23786836-001"/>
    <s v="Available"/>
    <s v="30-60 Days"/>
    <s v="91034670-01"/>
    <s v="SA4646 - 27MM STITCHED LEAFLET CE"/>
    <m/>
    <m/>
    <s v="23786836"/>
    <n v="1"/>
    <n v="1"/>
    <s v="23786836"/>
    <s v="ZPK1"/>
    <s v="      "/>
    <d v="2019-05-15T14:28:27"/>
    <s v="No"/>
    <x v="1"/>
    <s v="VAL-STITCH-STITCH INSPECT"/>
    <s v="VAL-STITCH LEAFLET"/>
    <x v="0"/>
    <s v="moktars"/>
    <d v="2019-05-16T08:53:05"/>
    <s v="35 Days 22 Hrs"/>
    <m/>
    <m/>
    <m/>
    <m/>
    <m/>
    <s v="N"/>
    <d v="2019-11-10T23:59:59"/>
    <m/>
    <n v="1001.4480000000001"/>
  </r>
  <r>
    <s v="23786837-001"/>
    <s v="Available"/>
    <s v="30-60 Days"/>
    <s v="91034670-01"/>
    <s v="SA4646 - 27MM STITCHED LEAFLET CE"/>
    <m/>
    <m/>
    <s v="23786837"/>
    <n v="1"/>
    <n v="1"/>
    <s v="23786837"/>
    <s v="ZPK1"/>
    <s v="      "/>
    <d v="2019-05-20T11:30:48"/>
    <s v="No"/>
    <x v="1"/>
    <s v="VAL-STITCH-STITCH INSPECT"/>
    <s v="VAL-STITCH LEAFLET"/>
    <x v="0"/>
    <s v="zulkifa"/>
    <d v="2019-05-20T13:17:42"/>
    <s v="31 Days 17 Hrs"/>
    <m/>
    <m/>
    <m/>
    <m/>
    <m/>
    <s v="N"/>
    <d v="2019-11-10T23:59:59"/>
    <m/>
    <n v="1001.4480000000001"/>
  </r>
  <r>
    <s v="23786839-001"/>
    <s v="Available"/>
    <s v="30-60 Days"/>
    <s v="91034670-01"/>
    <s v="SA4646 - 27MM STITCHED LEAFLET CE"/>
    <m/>
    <m/>
    <s v="23786839"/>
    <n v="1"/>
    <n v="1"/>
    <s v="23786839"/>
    <s v="ZPK1"/>
    <s v="      "/>
    <d v="2019-05-15T09:12:35"/>
    <s v="No"/>
    <x v="1"/>
    <s v="VAL-STITCH-STITCH INSPECT"/>
    <s v="VAL-STITCH LEAFLET"/>
    <x v="0"/>
    <s v="zulkifa"/>
    <d v="2019-05-16T15:00:16"/>
    <s v="35 Days 15 Hrs"/>
    <m/>
    <m/>
    <m/>
    <m/>
    <m/>
    <s v="N"/>
    <d v="2019-11-10T23:59:59"/>
    <m/>
    <n v="1001.4480000000001"/>
  </r>
  <r>
    <s v="23786840-001"/>
    <s v="Available"/>
    <s v="30-60 Days"/>
    <s v="91034670-01"/>
    <s v="SA4646 - 27MM STITCHED LEAFLET CE"/>
    <m/>
    <m/>
    <s v="23786840"/>
    <n v="1"/>
    <n v="1"/>
    <s v="23786840"/>
    <s v="ZPK1"/>
    <s v="      "/>
    <d v="2019-05-15T11:52:58"/>
    <s v="No"/>
    <x v="1"/>
    <s v="VAL-STITCH-STITCH INSPECT"/>
    <s v="VAL-STITCH LEAFLET"/>
    <x v="0"/>
    <s v="ramana"/>
    <d v="2019-05-16T09:49:38"/>
    <s v="35 Days 21 Hrs"/>
    <m/>
    <m/>
    <m/>
    <m/>
    <m/>
    <s v="N"/>
    <d v="2019-11-10T23:59:59"/>
    <m/>
    <n v="1001.4480000000001"/>
  </r>
  <r>
    <s v="23786842-001"/>
    <s v="Available"/>
    <s v="30-60 Days"/>
    <s v="91034670-01"/>
    <s v="SA4646 - 27MM STITCHED LEAFLET CE"/>
    <m/>
    <m/>
    <s v="23786842"/>
    <n v="1"/>
    <n v="1"/>
    <s v="23786842"/>
    <s v="ZPK1"/>
    <s v="      "/>
    <d v="2019-05-15T14:02:55"/>
    <s v="No"/>
    <x v="1"/>
    <s v="VAL-STITCH-STITCH INSPECT"/>
    <s v="VAL-STITCH LEAFLET"/>
    <x v="0"/>
    <s v="moktars"/>
    <d v="2019-05-16T08:17:36"/>
    <s v="35 Days 22 Hrs"/>
    <m/>
    <m/>
    <m/>
    <m/>
    <m/>
    <s v="N"/>
    <d v="2019-11-10T23:59:59"/>
    <m/>
    <n v="1001.4480000000001"/>
  </r>
  <r>
    <s v="23786843-001"/>
    <s v="Available"/>
    <s v="30-60 Days"/>
    <s v="91034670-01"/>
    <s v="SA4646 - 27MM STITCHED LEAFLET CE"/>
    <m/>
    <m/>
    <s v="23786843"/>
    <n v="1"/>
    <n v="1"/>
    <s v="23786843"/>
    <s v="ZPK1"/>
    <s v="      "/>
    <d v="2019-05-15T12:40:00"/>
    <s v="No"/>
    <x v="1"/>
    <s v="VAL-STITCH-STITCH INSPECT"/>
    <s v="VAL-STITCH LEAFLET"/>
    <x v="0"/>
    <s v="moktars"/>
    <d v="2019-05-16T08:01:15"/>
    <s v="35 Days 22 Hrs"/>
    <m/>
    <m/>
    <m/>
    <m/>
    <m/>
    <s v="N"/>
    <d v="2019-11-10T23:59:59"/>
    <m/>
    <n v="1001.4480000000001"/>
  </r>
  <r>
    <s v="23786844-001"/>
    <s v="Available"/>
    <s v="30-60 Days"/>
    <s v="91034670-01"/>
    <s v="SA4646 - 27MM STITCHED LEAFLET CE"/>
    <m/>
    <m/>
    <s v="23786844"/>
    <n v="1"/>
    <n v="1"/>
    <s v="23786844"/>
    <s v="ZPK1"/>
    <s v="      "/>
    <d v="2019-05-16T07:09:17"/>
    <s v="No"/>
    <x v="1"/>
    <s v="VAL-STITCH-STITCH INSPECT"/>
    <s v="VAL-STITCH LEAFLET"/>
    <x v="0"/>
    <s v="moktars"/>
    <d v="2019-05-16T10:54:41"/>
    <s v="35 Days 20 Hrs"/>
    <m/>
    <m/>
    <m/>
    <m/>
    <m/>
    <s v="N"/>
    <d v="2019-11-10T23:59:59"/>
    <m/>
    <n v="1001.4480000000001"/>
  </r>
  <r>
    <s v="23786845-001"/>
    <s v="Available"/>
    <s v="30-60 Days"/>
    <s v="91034670-01"/>
    <s v="SA4646 - 27MM STITCHED LEAFLET CE"/>
    <m/>
    <m/>
    <s v="23786845"/>
    <n v="1"/>
    <n v="1"/>
    <s v="23786845"/>
    <s v="ZPK1"/>
    <s v="      "/>
    <d v="2019-05-15T14:31:18"/>
    <s v="No"/>
    <x v="1"/>
    <s v="VAL-STITCH-STITCH INSPECT"/>
    <s v="VAL-STITCH LEAFLET"/>
    <x v="0"/>
    <s v="moktars"/>
    <d v="2019-05-16T11:21:16"/>
    <s v="35 Days 19 Hrs"/>
    <m/>
    <m/>
    <m/>
    <m/>
    <m/>
    <s v="N"/>
    <d v="2019-11-10T23:59:59"/>
    <m/>
    <n v="1001.4480000000001"/>
  </r>
  <r>
    <s v="23792817-001"/>
    <s v="Available"/>
    <s v="30-60 Days"/>
    <s v="91034670-01"/>
    <s v="SA4646 - 27MM STITCHED LEAFLET CE"/>
    <m/>
    <m/>
    <s v="23792817"/>
    <n v="1"/>
    <n v="1"/>
    <s v="23792817"/>
    <s v="ZPK1"/>
    <s v="      "/>
    <d v="2019-05-15T09:57:37"/>
    <s v="No"/>
    <x v="1"/>
    <s v="VAL-STITCH-STITCH INSPECT"/>
    <s v="VAL-STITCH LEAFLET"/>
    <x v="0"/>
    <s v="omarn2"/>
    <d v="2019-05-15T12:38:30"/>
    <s v="36 Days 18 Hrs"/>
    <m/>
    <m/>
    <m/>
    <m/>
    <m/>
    <s v="N"/>
    <d v="2019-11-11T23:59:59"/>
    <m/>
    <n v="1001.4480000000001"/>
  </r>
  <r>
    <s v="23793322-001"/>
    <s v="Available"/>
    <s v="30-60 Days"/>
    <s v="91034670-01"/>
    <s v="SA4646 - 27MM STITCHED LEAFLET CE"/>
    <m/>
    <m/>
    <s v="23793322"/>
    <n v="1"/>
    <n v="1"/>
    <s v="23793322"/>
    <s v="ZPK1"/>
    <s v="      "/>
    <d v="2019-05-16T09:02:38"/>
    <s v="No"/>
    <x v="1"/>
    <s v="VAL-STITCH-STITCH INSPECT"/>
    <s v="VAL-STITCH LEAFLET"/>
    <x v="0"/>
    <s v="moktars"/>
    <d v="2019-05-16T12:30:37"/>
    <s v="35 Days 18 Hrs"/>
    <m/>
    <m/>
    <m/>
    <m/>
    <m/>
    <s v="N"/>
    <d v="2019-11-11T23:59:59"/>
    <m/>
    <n v="1001.4480000000001"/>
  </r>
  <r>
    <s v="23793324-001"/>
    <s v="Available"/>
    <s v="30-60 Days"/>
    <s v="91034670-01"/>
    <s v="SA4646 - 27MM STITCHED LEAFLET CE"/>
    <m/>
    <m/>
    <s v="23793324"/>
    <n v="1"/>
    <n v="1"/>
    <s v="23793324"/>
    <s v="ZPK1"/>
    <s v="      "/>
    <d v="2019-05-16T15:46:16"/>
    <s v="No"/>
    <x v="1"/>
    <s v="VAL-STITCH-STITCH INSPECT"/>
    <s v="VAL-STITCH LEAFLET"/>
    <x v="0"/>
    <s v="zulkifa"/>
    <d v="2019-05-17T07:45:50"/>
    <s v="34 Days 23 Hrs"/>
    <m/>
    <m/>
    <m/>
    <m/>
    <m/>
    <s v="N"/>
    <d v="2019-11-11T23:59:59"/>
    <m/>
    <n v="1001.4480000000001"/>
  </r>
  <r>
    <s v="23793325-001"/>
    <s v="Available"/>
    <s v="30-60 Days"/>
    <s v="91034670-01"/>
    <s v="SA4646 - 27MM STITCHED LEAFLET CE"/>
    <m/>
    <m/>
    <s v="23793325"/>
    <n v="1"/>
    <n v="1"/>
    <s v="23793325"/>
    <s v="ZPK1"/>
    <s v="      "/>
    <d v="2019-05-17T10:33:57"/>
    <s v="No"/>
    <x v="1"/>
    <s v="VAL-STITCH-STITCH INSPECT"/>
    <s v="VAL-STITCH LEAFLET"/>
    <x v="0"/>
    <s v="omarn2"/>
    <d v="2019-05-17T12:13:51"/>
    <s v="34 Days 18 Hrs"/>
    <m/>
    <m/>
    <m/>
    <m/>
    <m/>
    <s v="N"/>
    <d v="2019-11-11T23:59:59"/>
    <m/>
    <n v="1001.4480000000001"/>
  </r>
  <r>
    <s v="23793326-001"/>
    <s v="Available"/>
    <s v="30-60 Days"/>
    <s v="91034670-01"/>
    <s v="SA4646 - 27MM STITCHED LEAFLET CE"/>
    <m/>
    <m/>
    <s v="23793326"/>
    <n v="1"/>
    <n v="1"/>
    <s v="23793326"/>
    <s v="ZPK1"/>
    <s v="      "/>
    <d v="2019-05-16T13:16:15"/>
    <s v="No"/>
    <x v="1"/>
    <s v="VAL-STITCH-STITCH INSPECT"/>
    <s v="VAL-STITCH LEAFLET"/>
    <x v="0"/>
    <s v="zulkifa"/>
    <d v="2019-05-16T16:20:39"/>
    <s v="35 Days 14 Hrs"/>
    <m/>
    <m/>
    <m/>
    <m/>
    <m/>
    <s v="N"/>
    <d v="2019-11-11T23:59:59"/>
    <m/>
    <n v="1001.4480000000001"/>
  </r>
  <r>
    <s v="23793327-001"/>
    <s v="Available"/>
    <s v="30-60 Days"/>
    <s v="91034670-01"/>
    <s v="SA4646 - 27MM STITCHED LEAFLET CE"/>
    <m/>
    <m/>
    <s v="23793327"/>
    <n v="1"/>
    <n v="1"/>
    <s v="23793327"/>
    <s v="ZPK1"/>
    <s v="      "/>
    <d v="2019-05-16T11:57:10"/>
    <s v="No"/>
    <x v="1"/>
    <s v="VAL-STITCH-STITCH INSPECT"/>
    <s v="VAL-STITCH LEAFLET"/>
    <x v="0"/>
    <s v="moktars"/>
    <d v="2019-05-16T16:09:53"/>
    <s v="35 Days 14 Hrs"/>
    <m/>
    <m/>
    <m/>
    <m/>
    <m/>
    <s v="N"/>
    <d v="2019-11-11T23:59:59"/>
    <m/>
    <n v="1001.4480000000001"/>
  </r>
  <r>
    <s v="23793328-001"/>
    <s v="Available"/>
    <s v="30-60 Days"/>
    <s v="91034670-01"/>
    <s v="SA4646 - 27MM STITCHED LEAFLET CE"/>
    <m/>
    <m/>
    <s v="23793328"/>
    <n v="1"/>
    <n v="1"/>
    <s v="23793328"/>
    <s v="ZPK1"/>
    <s v="      "/>
    <d v="2019-05-17T07:49:08"/>
    <s v="No"/>
    <x v="1"/>
    <s v="VAL-STITCH-STITCH INSPECT"/>
    <s v="VAL-STITCH LEAFLET"/>
    <x v="0"/>
    <s v="moktars"/>
    <d v="2019-05-17T09:46:22"/>
    <s v="34 Days 21 Hrs"/>
    <m/>
    <m/>
    <m/>
    <m/>
    <m/>
    <s v="N"/>
    <d v="2019-11-11T23:59:59"/>
    <m/>
    <n v="1001.4480000000001"/>
  </r>
  <r>
    <s v="23793329-001"/>
    <s v="Available"/>
    <s v="30-60 Days"/>
    <s v="91034670-01"/>
    <s v="SA4646 - 27MM STITCHED LEAFLET CE"/>
    <m/>
    <m/>
    <s v="23793329"/>
    <n v="1"/>
    <n v="1"/>
    <s v="23793329"/>
    <s v="ZPK1"/>
    <s v="      "/>
    <d v="2019-05-16T15:36:22"/>
    <s v="No"/>
    <x v="1"/>
    <s v="VAL-STITCH-STITCH INSPECT"/>
    <s v="VAL-STITCH LEAFLET"/>
    <x v="0"/>
    <s v="zulkifa"/>
    <d v="2019-05-16T17:35:12"/>
    <s v="35 Days 13 Hrs"/>
    <m/>
    <m/>
    <m/>
    <m/>
    <m/>
    <s v="N"/>
    <d v="2019-11-11T23:59:59"/>
    <m/>
    <n v="1001.4480000000001"/>
  </r>
  <r>
    <s v="23793330-001"/>
    <s v="Available"/>
    <s v="30-60 Days"/>
    <s v="91034670-01"/>
    <s v="SA4646 - 27MM STITCHED LEAFLET CE"/>
    <m/>
    <m/>
    <s v="23793330"/>
    <n v="1"/>
    <n v="1"/>
    <s v="23793330"/>
    <s v="ZPK1"/>
    <s v="      "/>
    <d v="2019-05-16T10:22:11"/>
    <s v="No"/>
    <x v="1"/>
    <s v="VAL-STITCH-STITCH INSPECT"/>
    <s v="VAL-STITCH LEAFLET"/>
    <x v="0"/>
    <s v="moktars"/>
    <d v="2019-05-16T13:00:28"/>
    <s v="35 Days 17 Hrs"/>
    <m/>
    <m/>
    <m/>
    <m/>
    <m/>
    <s v="N"/>
    <d v="2019-11-11T23:59:59"/>
    <m/>
    <n v="1001.4480000000001"/>
  </r>
  <r>
    <s v="23793332-001"/>
    <s v="Available"/>
    <s v="30-60 Days"/>
    <s v="91034670-01"/>
    <s v="SA4646 - 27MM STITCHED LEAFLET CE"/>
    <m/>
    <m/>
    <s v="23793332"/>
    <n v="1"/>
    <n v="1"/>
    <s v="23793332"/>
    <s v="ZPK1"/>
    <s v="      "/>
    <d v="2019-05-16T09:38:34"/>
    <s v="No"/>
    <x v="1"/>
    <s v="VAL-STITCH-STITCH INSPECT"/>
    <s v="VAL-STITCH LEAFLET"/>
    <x v="0"/>
    <s v="moktars"/>
    <d v="2019-05-16T12:45:49"/>
    <s v="35 Days 18 Hrs"/>
    <m/>
    <m/>
    <m/>
    <m/>
    <m/>
    <s v="N"/>
    <d v="2019-11-11T23:59:59"/>
    <m/>
    <n v="1001.4480000000001"/>
  </r>
  <r>
    <s v="23793333-001"/>
    <s v="Available"/>
    <s v="30-60 Days"/>
    <s v="91034670-01"/>
    <s v="SA4646 - 27MM STITCHED LEAFLET CE"/>
    <m/>
    <m/>
    <s v="23793333"/>
    <n v="1"/>
    <n v="1"/>
    <s v="23793333"/>
    <s v="ZPK1"/>
    <s v="      "/>
    <d v="2019-05-16T10:14:04"/>
    <s v="No"/>
    <x v="1"/>
    <s v="VAL-STITCH-STITCH INSPECT"/>
    <s v="VAL-STITCH LEAFLET"/>
    <x v="0"/>
    <s v="zulkifa"/>
    <d v="2019-05-16T12:28:12"/>
    <s v="35 Days 18 Hrs"/>
    <m/>
    <m/>
    <m/>
    <m/>
    <m/>
    <s v="N"/>
    <d v="2019-11-11T23:59:59"/>
    <m/>
    <n v="1001.4480000000001"/>
  </r>
  <r>
    <s v="23793334-001"/>
    <s v="Available"/>
    <s v="30-60 Days"/>
    <s v="91034670-01"/>
    <s v="SA4646 - 27MM STITCHED LEAFLET CE"/>
    <m/>
    <m/>
    <s v="23793334"/>
    <n v="1"/>
    <n v="1"/>
    <s v="23793334"/>
    <s v="ZPK1"/>
    <s v="      "/>
    <d v="2019-05-16T10:42:24"/>
    <s v="No"/>
    <x v="1"/>
    <s v="VAL-STITCH-STITCH INSPECT"/>
    <s v="VAL-STITCH LEAFLET"/>
    <x v="0"/>
    <s v="moktars"/>
    <d v="2019-05-16T14:11:55"/>
    <s v="35 Days 16 Hrs"/>
    <m/>
    <m/>
    <m/>
    <m/>
    <m/>
    <s v="N"/>
    <d v="2019-11-11T23:59:59"/>
    <m/>
    <n v="1001.4480000000001"/>
  </r>
  <r>
    <s v="23793338-001"/>
    <s v="Available"/>
    <s v="30-60 Days"/>
    <s v="91034670-01"/>
    <s v="SA4646 - 27MM STITCHED LEAFLET CE"/>
    <m/>
    <m/>
    <s v="23793338"/>
    <n v="1"/>
    <n v="1"/>
    <s v="23793338"/>
    <s v="ZPK1"/>
    <s v="      "/>
    <d v="2019-05-16T09:08:36"/>
    <s v="No"/>
    <x v="1"/>
    <s v="VAL-STITCH-STITCH INSPECT"/>
    <s v="VAL-STITCH LEAFLET"/>
    <x v="0"/>
    <s v="zulkifa"/>
    <d v="2019-05-16T14:20:21"/>
    <s v="35 Days 16 Hrs"/>
    <m/>
    <m/>
    <m/>
    <m/>
    <m/>
    <s v="N"/>
    <d v="2019-11-11T23:59:59"/>
    <m/>
    <n v="1001.4480000000001"/>
  </r>
  <r>
    <s v="23793561-001"/>
    <s v="Available"/>
    <s v="30-60 Days"/>
    <s v="91034670-01"/>
    <s v="SA4646 - 27MM STITCHED LEAFLET CE"/>
    <m/>
    <m/>
    <s v="23793561"/>
    <n v="1"/>
    <n v="1"/>
    <s v="23793561"/>
    <s v="ZPK1"/>
    <s v="      "/>
    <d v="2019-05-16T08:50:56"/>
    <s v="No"/>
    <x v="1"/>
    <s v="VAL-STITCH-STITCH INSPECT"/>
    <s v="VAL-STITCH LEAFLET"/>
    <x v="0"/>
    <s v="omarn2"/>
    <d v="2019-05-17T12:25:42"/>
    <s v="34 Days 18 Hrs"/>
    <m/>
    <m/>
    <m/>
    <m/>
    <m/>
    <s v="N"/>
    <d v="2019-11-11T23:59:59"/>
    <m/>
    <n v="1001.4480000000001"/>
  </r>
  <r>
    <s v="23800121-001"/>
    <s v="Available"/>
    <s v="1-4 Days"/>
    <s v="50525282-02"/>
    <s v="LOTUS EDGE 27 MM VALVE ASSEMBLY"/>
    <m/>
    <m/>
    <s v="23800121"/>
    <n v="1"/>
    <n v="1"/>
    <s v="23800121"/>
    <s v="ZPK1"/>
    <s v="      "/>
    <d v="2019-05-24T12:48:41"/>
    <s v="No"/>
    <x v="3"/>
    <s v="VAL-Edge Ass-Holder Insert"/>
    <s v="VAL-VALVE ASSY"/>
    <x v="1"/>
    <s v="hashin1"/>
    <d v="2019-06-17T16:43:48"/>
    <s v="3 Days 14 Hrs"/>
    <m/>
    <m/>
    <m/>
    <m/>
    <m/>
    <s v="N"/>
    <m/>
    <m/>
    <n v="4139.57"/>
  </r>
  <r>
    <s v="23800126-001"/>
    <s v="Available"/>
    <s v="14-30 Days"/>
    <s v="50525282-02"/>
    <s v="LOTUS EDGE 27 MM VALVE ASSEMBLY"/>
    <m/>
    <m/>
    <s v="23800126"/>
    <n v="1"/>
    <n v="1"/>
    <s v="23800126"/>
    <s v="ZPK1"/>
    <s v="      "/>
    <d v="2019-05-23T09:51:57"/>
    <s v="No"/>
    <x v="4"/>
    <s v="VAL-Edge Ass-Seal to Leaflet"/>
    <s v="VAL-VALVE ASSY"/>
    <x v="1"/>
    <s v="gopalam"/>
    <d v="2019-05-28T16:13:16"/>
    <s v="23 Days 14 Hrs"/>
    <m/>
    <m/>
    <m/>
    <m/>
    <m/>
    <s v="N"/>
    <m/>
    <m/>
    <n v="4139.57"/>
  </r>
  <r>
    <s v="23800133-001"/>
    <s v="Available"/>
    <s v="0-24 Hours"/>
    <s v="50525282-02"/>
    <s v="LOTUS EDGE 27 MM VALVE ASSEMBLY"/>
    <m/>
    <m/>
    <s v="23800133"/>
    <n v="1"/>
    <n v="1"/>
    <s v="23800133"/>
    <s v="ZPK1"/>
    <s v="      "/>
    <d v="2019-05-24T13:43:59"/>
    <s v="No"/>
    <x v="5"/>
    <s v="VAL-Valve Ass-Seal to Braid"/>
    <s v="VAL-VALVE ASSY"/>
    <x v="1"/>
    <s v="mohamn3"/>
    <d v="2019-06-20T23:40:39"/>
    <s v="0 Days 7 Hrs"/>
    <m/>
    <m/>
    <m/>
    <m/>
    <m/>
    <s v="N"/>
    <m/>
    <m/>
    <n v="4139.57"/>
  </r>
  <r>
    <s v="23800136-001"/>
    <s v="Available"/>
    <s v="0-24 Hours"/>
    <s v="50525282-02"/>
    <s v="LOTUS EDGE 27 MM VALVE ASSEMBLY"/>
    <m/>
    <m/>
    <s v="23800136"/>
    <n v="1"/>
    <n v="1"/>
    <s v="23800136"/>
    <s v="ZPK1"/>
    <s v="      "/>
    <d v="2019-05-24T09:26:14"/>
    <s v="No"/>
    <x v="2"/>
    <s v="VAL-Edge Ass-Valve Packaging"/>
    <s v="VAL-VALVE ASSY"/>
    <x v="1"/>
    <s v="hashin1"/>
    <d v="2019-06-20T18:39:49"/>
    <s v="0 Days 12 Hrs"/>
    <m/>
    <m/>
    <m/>
    <m/>
    <m/>
    <s v="N"/>
    <d v="2020-02-10T23:59:59"/>
    <m/>
    <n v="4139.57"/>
  </r>
  <r>
    <s v="23800139-001"/>
    <s v="Available"/>
    <s v="0-24 Hours"/>
    <s v="50525282-02"/>
    <s v="LOTUS EDGE 27 MM VALVE ASSEMBLY"/>
    <m/>
    <m/>
    <s v="23800139"/>
    <n v="1"/>
    <n v="1"/>
    <s v="23800139"/>
    <s v="ZPK1"/>
    <s v="      "/>
    <d v="2019-05-23T10:54:58"/>
    <s v="No"/>
    <x v="2"/>
    <s v="VAL-Edge Ass-Valve Packaging"/>
    <s v="VAL-VALVE ASSY"/>
    <x v="1"/>
    <s v="hashin1"/>
    <d v="2019-06-20T22:02:05"/>
    <s v="0 Days 8 Hrs"/>
    <s v="PENNC0003285"/>
    <s v="HOTR"/>
    <s v="Closed"/>
    <s v="HOTR-FOLDING L3"/>
    <s v="Accept per specification"/>
    <s v="N"/>
    <d v="2020-02-10T23:59:59"/>
    <m/>
    <n v="4139.57"/>
  </r>
  <r>
    <s v="23800380-001"/>
    <s v="Available"/>
    <s v="1-4 Days"/>
    <s v="50531251-02"/>
    <s v="LOTUS EDGE 23MM VALVE ASSEMBLY PENANG"/>
    <m/>
    <m/>
    <s v="23800380"/>
    <n v="1"/>
    <n v="1"/>
    <s v="23800380"/>
    <s v="ZPK1"/>
    <s v="      "/>
    <d v="2019-05-22T07:02:40"/>
    <s v="No"/>
    <x v="3"/>
    <s v="VAL-Edge Ass-Holder Insert"/>
    <s v="VAL-VALVE ASSY"/>
    <x v="1"/>
    <s v="hashin1"/>
    <d v="2019-06-17T19:47:41"/>
    <s v="3 Days 11 Hrs"/>
    <s v="PENNC0003200"/>
    <s v="MBMD"/>
    <s v="Closed"/>
    <s v="MBMD-MARKER DENT P6"/>
    <s v="NC Rework"/>
    <s v="N"/>
    <m/>
    <m/>
    <n v="4134.3429999999998"/>
  </r>
  <r>
    <s v="23800595-001"/>
    <s v="Available"/>
    <s v="30-60 Days"/>
    <s v="91034670-01"/>
    <s v="SA4646 - 27MM STITCHED LEAFLET CE"/>
    <m/>
    <m/>
    <s v="23800595"/>
    <n v="1"/>
    <n v="1"/>
    <s v="23800595"/>
    <s v="ZPK1"/>
    <s v="      "/>
    <d v="2019-05-17T10:10:30"/>
    <s v="No"/>
    <x v="1"/>
    <s v="VAL-STITCH-STITCH INSPECT"/>
    <s v="VAL-STITCH LEAFLET"/>
    <x v="0"/>
    <s v="moktars"/>
    <d v="2019-05-17T12:06:00"/>
    <s v="34 Days 18 Hrs"/>
    <m/>
    <m/>
    <m/>
    <m/>
    <m/>
    <s v="N"/>
    <d v="2019-11-12T23:59:59"/>
    <m/>
    <n v="1001.4480000000001"/>
  </r>
  <r>
    <s v="23800597-001"/>
    <s v="Available"/>
    <s v="30-60 Days"/>
    <s v="91034670-01"/>
    <s v="SA4646 - 27MM STITCHED LEAFLET CE"/>
    <m/>
    <m/>
    <s v="23800597"/>
    <n v="1"/>
    <n v="1"/>
    <s v="23800597"/>
    <s v="ZPK1"/>
    <s v="      "/>
    <d v="2019-05-17T12:41:05"/>
    <s v="No"/>
    <x v="1"/>
    <s v="VAL-STITCH-STITCH INSPECT"/>
    <s v="VAL-STITCH LEAFLET"/>
    <x v="0"/>
    <s v="moktars"/>
    <d v="2019-05-17T14:24:50"/>
    <s v="34 Days 16 Hrs"/>
    <m/>
    <m/>
    <m/>
    <m/>
    <m/>
    <s v="N"/>
    <d v="2019-11-12T23:59:59"/>
    <m/>
    <n v="1001.4480000000001"/>
  </r>
  <r>
    <s v="23800599-001"/>
    <s v="Available"/>
    <s v="30-60 Days"/>
    <s v="91034670-01"/>
    <s v="SA4646 - 27MM STITCHED LEAFLET CE"/>
    <m/>
    <m/>
    <s v="23800599"/>
    <n v="1"/>
    <n v="1"/>
    <s v="23800599"/>
    <s v="ZPK1"/>
    <s v="      "/>
    <d v="2019-05-17T14:01:13"/>
    <s v="No"/>
    <x v="1"/>
    <s v="VAL-STITCH-STITCH INSPECT"/>
    <s v="VAL-STITCH LEAFLET"/>
    <x v="0"/>
    <s v="zulkifa"/>
    <d v="2019-05-21T11:41:43"/>
    <s v="30 Days 19 Hrs"/>
    <m/>
    <m/>
    <m/>
    <m/>
    <m/>
    <s v="N"/>
    <d v="2019-11-12T23:59:59"/>
    <m/>
    <n v="1001.4480000000001"/>
  </r>
  <r>
    <s v="23800600-001"/>
    <s v="Available"/>
    <s v="30-60 Days"/>
    <s v="91034670-01"/>
    <s v="SA4646 - 27MM STITCHED LEAFLET CE"/>
    <m/>
    <m/>
    <s v="23800600"/>
    <n v="1"/>
    <n v="1"/>
    <s v="23800600"/>
    <s v="ZPK1"/>
    <s v="      "/>
    <d v="2019-05-20T12:57:56"/>
    <s v="No"/>
    <x v="1"/>
    <s v="VAL-STITCH-STITCH INSPECT"/>
    <s v="VAL-STITCH LEAFLET"/>
    <x v="0"/>
    <s v="zulkifa"/>
    <d v="2019-05-21T08:09:49"/>
    <s v="30 Days 22 Hrs"/>
    <m/>
    <m/>
    <m/>
    <m/>
    <m/>
    <s v="N"/>
    <d v="2019-11-12T23:59:59"/>
    <m/>
    <n v="1001.4480000000001"/>
  </r>
  <r>
    <s v="23800601-001"/>
    <s v="Available"/>
    <s v="30-60 Days"/>
    <s v="91034670-01"/>
    <s v="SA4646 - 27MM STITCHED LEAFLET CE"/>
    <m/>
    <m/>
    <s v="23800601"/>
    <n v="1"/>
    <n v="1"/>
    <s v="23800601"/>
    <s v="ZPK1"/>
    <s v="      "/>
    <d v="2019-05-20T10:58:36"/>
    <s v="No"/>
    <x v="1"/>
    <s v="VAL-STITCH-STITCH INSPECT"/>
    <s v="VAL-STITCH LEAFLET"/>
    <x v="0"/>
    <s v="zulkifa"/>
    <d v="2019-05-20T12:53:05"/>
    <s v="31 Days 18 Hrs"/>
    <m/>
    <m/>
    <m/>
    <m/>
    <m/>
    <s v="N"/>
    <d v="2019-11-12T23:59:59"/>
    <m/>
    <n v="1001.4480000000001"/>
  </r>
  <r>
    <s v="23800602-001"/>
    <s v="Available"/>
    <s v="14-30 Days"/>
    <s v="91034670-01"/>
    <s v="SA4646 - 27MM STITCHED LEAFLET CE"/>
    <m/>
    <m/>
    <s v="23800602"/>
    <n v="1"/>
    <n v="1"/>
    <s v="23800602"/>
    <s v="ZPK1"/>
    <s v="      "/>
    <d v="2019-05-20T07:24:17"/>
    <s v="No"/>
    <x v="1"/>
    <s v="VAL-STITCH-STITCH INSPECT"/>
    <s v="VAL-STITCH LEAFLET"/>
    <x v="0"/>
    <s v="ramana"/>
    <d v="2019-05-24T12:43:42"/>
    <s v="27 Days 18 Hrs"/>
    <m/>
    <m/>
    <m/>
    <m/>
    <m/>
    <s v="N"/>
    <d v="2019-11-12T23:59:59"/>
    <m/>
    <n v="1001.4480000000001"/>
  </r>
  <r>
    <s v="23800604-001"/>
    <s v="Available"/>
    <s v="30-60 Days"/>
    <s v="91034670-01"/>
    <s v="SA4646 - 27MM STITCHED LEAFLET CE"/>
    <m/>
    <m/>
    <s v="23800604"/>
    <n v="1"/>
    <n v="1"/>
    <s v="23800604"/>
    <s v="ZPK1"/>
    <s v="      "/>
    <d v="2019-05-17T08:03:27"/>
    <s v="No"/>
    <x v="1"/>
    <s v="VAL-STITCH-STITCH INSPECT"/>
    <s v="VAL-STITCH LEAFLET"/>
    <x v="0"/>
    <s v="moktars"/>
    <d v="2019-05-17T10:29:18"/>
    <s v="34 Days 20 Hrs"/>
    <m/>
    <m/>
    <m/>
    <m/>
    <m/>
    <s v="N"/>
    <d v="2019-11-12T23:59:59"/>
    <m/>
    <n v="1001.4480000000001"/>
  </r>
  <r>
    <s v="23807089-001"/>
    <s v="Available"/>
    <s v="14-30 Days"/>
    <s v="91034670-01"/>
    <s v="SA4646 - 27MM STITCHED LEAFLET CE"/>
    <m/>
    <m/>
    <s v="23807089"/>
    <n v="1"/>
    <n v="1"/>
    <s v="23807089"/>
    <s v="ZPK1"/>
    <s v="      "/>
    <d v="2019-05-20T11:35:48"/>
    <s v="No"/>
    <x v="1"/>
    <s v="VAL-STITCH-STITCH INSPECT"/>
    <s v="VAL-STITCH LEAFLET"/>
    <x v="0"/>
    <s v="ramana"/>
    <d v="2019-05-24T12:35:14"/>
    <s v="27 Days 18 Hrs"/>
    <m/>
    <m/>
    <m/>
    <m/>
    <m/>
    <s v="N"/>
    <d v="2019-11-13T23:59:59"/>
    <m/>
    <n v="1001.4480000000001"/>
  </r>
  <r>
    <s v="23807092-001"/>
    <s v="Available"/>
    <s v="14-30 Days"/>
    <s v="91034670-01"/>
    <s v="SA4646 - 27MM STITCHED LEAFLET CE"/>
    <m/>
    <m/>
    <s v="23807092"/>
    <n v="1"/>
    <n v="1"/>
    <s v="23807092"/>
    <s v="ZPK1"/>
    <s v="      "/>
    <d v="2019-05-20T12:21:31"/>
    <s v="No"/>
    <x v="1"/>
    <s v="VAL-STITCH-STITCH INSPECT"/>
    <s v="VAL-STITCH LEAFLET"/>
    <x v="0"/>
    <s v="ramana"/>
    <d v="2019-05-25T08:34:03"/>
    <s v="26 Days 22 Hrs"/>
    <m/>
    <m/>
    <m/>
    <m/>
    <m/>
    <s v="N"/>
    <d v="2019-11-13T23:59:59"/>
    <m/>
    <n v="1001.4480000000001"/>
  </r>
  <r>
    <s v="23807094-001"/>
    <s v="Available"/>
    <s v="30-60 Days"/>
    <s v="91034670-01"/>
    <s v="SA4646 - 27MM STITCHED LEAFLET CE"/>
    <m/>
    <m/>
    <s v="23807094"/>
    <n v="1"/>
    <n v="1"/>
    <s v="23807094"/>
    <s v="ZPK1"/>
    <s v="      "/>
    <d v="2019-05-20T10:50:56"/>
    <s v="No"/>
    <x v="1"/>
    <s v="VAL-STITCH-STITCH INSPECT"/>
    <s v="VAL-STITCH LEAFLET"/>
    <x v="0"/>
    <s v="zulkifa"/>
    <d v="2019-05-21T08:34:57"/>
    <s v="30 Days 22 Hrs"/>
    <m/>
    <m/>
    <m/>
    <m/>
    <m/>
    <s v="N"/>
    <d v="2019-11-13T23:59:59"/>
    <m/>
    <n v="1001.4480000000001"/>
  </r>
  <r>
    <s v="23807098-001"/>
    <s v="Available"/>
    <s v="14-30 Days"/>
    <s v="91034670-01"/>
    <s v="SA4646 - 27MM STITCHED LEAFLET CE"/>
    <m/>
    <m/>
    <s v="23807098"/>
    <n v="1"/>
    <n v="1"/>
    <s v="23807098"/>
    <s v="ZPK1"/>
    <s v="      "/>
    <d v="2019-05-20T13:00:22"/>
    <s v="No"/>
    <x v="1"/>
    <s v="VAL-STITCH-STITCH INSPECT"/>
    <s v="VAL-STITCH LEAFLET"/>
    <x v="0"/>
    <s v="ramana"/>
    <d v="2019-05-25T12:05:01"/>
    <s v="26 Days 18 Hrs"/>
    <m/>
    <m/>
    <m/>
    <m/>
    <m/>
    <s v="N"/>
    <d v="2019-11-13T23:59:59"/>
    <m/>
    <n v="1001.4480000000001"/>
  </r>
  <r>
    <s v="23807121-001"/>
    <s v="Available"/>
    <s v="30-60 Days"/>
    <s v="91034670-01"/>
    <s v="SA4646 - 27MM STITCHED LEAFLET CE"/>
    <m/>
    <m/>
    <s v="23807121"/>
    <n v="1"/>
    <n v="1"/>
    <s v="23807121"/>
    <s v="ZPK1"/>
    <s v="      "/>
    <d v="2019-05-20T09:27:18"/>
    <s v="No"/>
    <x v="1"/>
    <s v="VAL-STITCH-STITCH INSPECT"/>
    <s v="VAL-STITCH LEAFLET"/>
    <x v="0"/>
    <s v="zulkifa"/>
    <d v="2019-05-20T11:50:29"/>
    <s v="31 Days 19 Hrs"/>
    <m/>
    <m/>
    <m/>
    <m/>
    <m/>
    <s v="N"/>
    <d v="2019-11-13T23:59:59"/>
    <m/>
    <n v="1001.4480000000001"/>
  </r>
  <r>
    <s v="23807122-001"/>
    <s v="Available"/>
    <s v="30-60 Days"/>
    <s v="91034670-01"/>
    <s v="SA4646 - 27MM STITCHED LEAFLET CE"/>
    <m/>
    <m/>
    <s v="23807122"/>
    <n v="1"/>
    <n v="1"/>
    <s v="23807122"/>
    <s v="ZPK1"/>
    <s v="      "/>
    <d v="2019-05-20T11:06:03"/>
    <s v="No"/>
    <x v="1"/>
    <s v="VAL-STITCH-STITCH INSPECT"/>
    <s v="VAL-STITCH LEAFLET"/>
    <x v="0"/>
    <s v="zulkifa"/>
    <d v="2019-05-20T14:45:32"/>
    <s v="31 Days 16 Hrs"/>
    <m/>
    <m/>
    <m/>
    <m/>
    <m/>
    <s v="N"/>
    <d v="2019-11-13T23:59:59"/>
    <m/>
    <n v="1001.4480000000001"/>
  </r>
  <r>
    <s v="23807123-001"/>
    <s v="Available"/>
    <s v="30-60 Days"/>
    <s v="91034670-01"/>
    <s v="SA4646 - 27MM STITCHED LEAFLET CE"/>
    <m/>
    <m/>
    <s v="23807123"/>
    <n v="1"/>
    <n v="1"/>
    <s v="23807123"/>
    <s v="ZPK1"/>
    <s v="      "/>
    <d v="2019-05-20T09:20:43"/>
    <s v="No"/>
    <x v="1"/>
    <s v="VAL-STITCH-STITCH INSPECT"/>
    <s v="VAL-STITCH LEAFLET"/>
    <x v="0"/>
    <s v="zulkifa"/>
    <d v="2019-05-20T16:03:36"/>
    <s v="31 Days 14 Hrs"/>
    <m/>
    <m/>
    <m/>
    <m/>
    <m/>
    <s v="N"/>
    <d v="2019-11-13T23:59:59"/>
    <m/>
    <n v="1001.4480000000001"/>
  </r>
  <r>
    <s v="23807124-001"/>
    <s v="Available"/>
    <s v="30-60 Days"/>
    <s v="91034670-01"/>
    <s v="SA4646 - 27MM STITCHED LEAFLET CE"/>
    <m/>
    <m/>
    <s v="23807124"/>
    <n v="1"/>
    <n v="1"/>
    <s v="23807124"/>
    <s v="ZPK1"/>
    <s v="      "/>
    <d v="2019-05-20T11:58:00"/>
    <s v="No"/>
    <x v="1"/>
    <s v="VAL-STITCH-STITCH INSPECT"/>
    <s v="VAL-STITCH LEAFLET"/>
    <x v="0"/>
    <s v="zulkifa"/>
    <d v="2019-05-21T09:05:50"/>
    <s v="30 Days 21 Hrs"/>
    <m/>
    <m/>
    <m/>
    <m/>
    <m/>
    <s v="N"/>
    <d v="2019-11-13T23:59:59"/>
    <m/>
    <n v="1001.4480000000001"/>
  </r>
  <r>
    <s v="23807127-001"/>
    <s v="Available"/>
    <s v="14-30 Days"/>
    <s v="91034670-01"/>
    <s v="SA4646 - 27MM STITCHED LEAFLET CE"/>
    <m/>
    <m/>
    <s v="23807127"/>
    <n v="1"/>
    <n v="1"/>
    <s v="23807127"/>
    <s v="ZPK1"/>
    <s v="      "/>
    <d v="2019-05-21T15:03:20"/>
    <s v="No"/>
    <x v="1"/>
    <s v="VAL-STITCH-STITCH INSPECT"/>
    <s v="VAL-STITCH LEAFLET"/>
    <x v="0"/>
    <s v="omarn2"/>
    <d v="2019-05-28T13:10:30"/>
    <s v="23 Days 17 Hrs"/>
    <m/>
    <m/>
    <m/>
    <m/>
    <m/>
    <s v="N"/>
    <d v="2019-11-13T23:59:59"/>
    <m/>
    <n v="1001.4480000000001"/>
  </r>
  <r>
    <s v="23807194-001"/>
    <s v="Available"/>
    <s v="1-4 Days"/>
    <s v="50531252-02"/>
    <s v="LOTUS EDGE 25MM VALVE ASSEMBLY"/>
    <m/>
    <m/>
    <s v="23807194"/>
    <n v="1"/>
    <n v="1"/>
    <s v="23807194"/>
    <s v="ZPK1"/>
    <s v="      "/>
    <d v="2019-05-18T13:45:05"/>
    <s v="No"/>
    <x v="6"/>
    <s v="VAL-Edge Ass-Holder Insert25"/>
    <s v="VAL-VALVE ASSY"/>
    <x v="1"/>
    <s v="yahayas"/>
    <d v="2019-06-18T23:09:28"/>
    <s v="2 Days 7 Hrs"/>
    <s v="PENNC0003168"/>
    <s v="CBLI"/>
    <s v="Closed"/>
    <s v="CBLI-BLISTERING P1-P11"/>
    <s v="Accept per specification"/>
    <s v="N"/>
    <m/>
    <m/>
    <n v="4281.8420000000006"/>
  </r>
  <r>
    <s v="23813493-001"/>
    <s v="Available"/>
    <s v="14-30 Days"/>
    <s v="91034670-01"/>
    <s v="SA4646 - 27MM STITCHED LEAFLET CE"/>
    <m/>
    <m/>
    <s v="23813493"/>
    <n v="1"/>
    <n v="1"/>
    <s v="23813493"/>
    <s v="ZPK1"/>
    <s v="      "/>
    <d v="2019-05-23T09:26:09"/>
    <s v="No"/>
    <x v="1"/>
    <s v="VAL-STITCH-STITCH INSPECT"/>
    <s v="VAL-STITCH LEAFLET"/>
    <x v="0"/>
    <s v="shanms1"/>
    <d v="2019-05-23T16:16:46"/>
    <s v="28 Days 14 Hrs"/>
    <m/>
    <m/>
    <m/>
    <m/>
    <m/>
    <s v="N"/>
    <d v="2019-11-14T23:59:59"/>
    <m/>
    <n v="1001.4480000000001"/>
  </r>
  <r>
    <s v="23813498-001"/>
    <s v="Available"/>
    <s v="14-30 Days"/>
    <s v="91034670-01"/>
    <s v="SA4646 - 27MM STITCHED LEAFLET CE"/>
    <m/>
    <m/>
    <s v="23813498"/>
    <n v="1"/>
    <n v="1"/>
    <s v="23813498"/>
    <s v="ZPK1"/>
    <s v="      "/>
    <d v="2019-05-22T07:30:43"/>
    <s v="No"/>
    <x v="1"/>
    <s v="VAL-STITCH-STITCH INSPECT"/>
    <s v="VAL-STITCH LEAFLET"/>
    <x v="0"/>
    <s v="omarn2"/>
    <d v="2019-05-28T12:59:41"/>
    <s v="23 Days 18 Hrs"/>
    <m/>
    <m/>
    <m/>
    <m/>
    <m/>
    <s v="N"/>
    <d v="2019-11-14T23:59:59"/>
    <m/>
    <n v="1001.4480000000001"/>
  </r>
  <r>
    <s v="23813502-001"/>
    <s v="Available"/>
    <s v="14-30 Days"/>
    <s v="91034670-01"/>
    <s v="SA4646 - 27MM STITCHED LEAFLET CE"/>
    <m/>
    <m/>
    <s v="23813502"/>
    <n v="1"/>
    <n v="1"/>
    <s v="23813502"/>
    <s v="ZPK1"/>
    <s v="      "/>
    <d v="2019-05-22T09:36:06"/>
    <s v="No"/>
    <x v="1"/>
    <s v="VAL-STITCH-STITCH INSPECT"/>
    <s v="VAL-STITCH LEAFLET"/>
    <x v="0"/>
    <s v="zulkifa"/>
    <d v="2019-05-27T08:56:04"/>
    <s v="24 Days 22 Hrs"/>
    <m/>
    <m/>
    <m/>
    <m/>
    <m/>
    <s v="N"/>
    <d v="2019-11-14T23:59:59"/>
    <m/>
    <n v="1001.4480000000001"/>
  </r>
  <r>
    <s v="23817776-001"/>
    <s v="Available"/>
    <s v="1-4 Days"/>
    <s v="50531251-02"/>
    <s v="LOTUS EDGE 23MM VALVE ASSEMBLY PENANG"/>
    <m/>
    <m/>
    <s v="23817776"/>
    <n v="1"/>
    <n v="1"/>
    <s v="23817776"/>
    <s v="ZPK1"/>
    <s v="      "/>
    <d v="2019-05-23T07:16:59"/>
    <s v="No"/>
    <x v="3"/>
    <s v="VAL-Edge Ass-Holder Insert"/>
    <s v="VAL-VALVE ASSY"/>
    <x v="1"/>
    <s v="razalip"/>
    <d v="2019-06-18T14:52:42"/>
    <s v="2 Days 16 Hrs"/>
    <s v="PENNC0003210"/>
    <s v="CDEL"/>
    <s v="Closed"/>
    <s v="CDEL-DELAMINATION P1/P6_x000a_CBLI-BLITERING P1/P6"/>
    <s v="NC Rework"/>
    <s v="N"/>
    <m/>
    <m/>
    <n v="4134.3429999999998"/>
  </r>
  <r>
    <s v="23817815-001"/>
    <s v="Available"/>
    <s v="4-7 Days"/>
    <s v="50531251-02"/>
    <s v="LOTUS EDGE 23MM VALVE ASSEMBLY PENANG"/>
    <m/>
    <m/>
    <s v="23817815"/>
    <n v="1"/>
    <n v="1"/>
    <s v="23817815"/>
    <s v="ZPK1"/>
    <s v="      "/>
    <d v="2019-05-23T07:30:36"/>
    <s v="No"/>
    <x v="3"/>
    <s v="VAL-Edge Ass-Holder Insert"/>
    <s v="VAL-VALVE ASSY"/>
    <x v="1"/>
    <s v="hashin1"/>
    <d v="2019-06-14T14:08:33"/>
    <s v="6 Days 16 Hrs"/>
    <s v="PENNC0003250"/>
    <s v="CBLI"/>
    <s v="Closed"/>
    <s v="CBLI-BLISTERING P11/P6"/>
    <s v="NC Rework"/>
    <s v="N"/>
    <m/>
    <m/>
    <n v="4134.3429999999998"/>
  </r>
  <r>
    <s v="23831877-001"/>
    <s v="Available"/>
    <s v="14-30 Days"/>
    <s v="91034670-01"/>
    <s v="SA4646 - 27MM STITCHED LEAFLET CE"/>
    <m/>
    <m/>
    <s v="23831877"/>
    <n v="1"/>
    <n v="1"/>
    <s v="23831877"/>
    <s v="ZPK1"/>
    <s v="      "/>
    <d v="2019-05-24T07:48:39"/>
    <s v="No"/>
    <x v="1"/>
    <s v="VAL-STITCH-STITCH INSPECT"/>
    <s v="VAL-STITCH LEAFLET"/>
    <x v="0"/>
    <s v="zulkifa"/>
    <d v="2019-05-24T09:38:22"/>
    <s v="27 Days 21 Hrs"/>
    <m/>
    <m/>
    <m/>
    <m/>
    <m/>
    <s v="N"/>
    <d v="2019-11-18T23:59:59"/>
    <m/>
    <n v="1001.4480000000001"/>
  </r>
  <r>
    <s v="23831879-001"/>
    <s v="Available"/>
    <s v="14-30 Days"/>
    <s v="91034670-01"/>
    <s v="SA4646 - 27MM STITCHED LEAFLET CE"/>
    <m/>
    <m/>
    <s v="23831879"/>
    <n v="1"/>
    <n v="1"/>
    <s v="23831879"/>
    <s v="ZPK1"/>
    <s v="      "/>
    <d v="2019-05-23T09:50:32"/>
    <s v="No"/>
    <x v="1"/>
    <s v="VAL-STITCH-STITCH INSPECT"/>
    <s v="VAL-STITCH LEAFLET"/>
    <x v="0"/>
    <s v="moktars"/>
    <d v="2019-05-29T08:51:27"/>
    <s v="22 Days 22 Hrs"/>
    <m/>
    <m/>
    <m/>
    <m/>
    <m/>
    <s v="N"/>
    <d v="2019-11-18T23:59:59"/>
    <m/>
    <n v="1001.4480000000001"/>
  </r>
  <r>
    <s v="23832036-001"/>
    <s v="Available"/>
    <s v="7-14 Days"/>
    <s v="91034665-01"/>
    <s v="SA4643 - CUT LEAFLET 23MM GAL"/>
    <m/>
    <m/>
    <s v="23832036"/>
    <n v="120"/>
    <n v="78"/>
    <s v="23832036"/>
    <s v="ZPK1"/>
    <s v="      "/>
    <d v="2019-05-24T10:34:09"/>
    <s v="No"/>
    <x v="7"/>
    <s v="VAL-CUT LEAFLET-FINAL INSPECT"/>
    <s v="VAL CUT LEAFLET"/>
    <x v="2"/>
    <s v="rasmann"/>
    <d v="2019-06-11T08:08:33"/>
    <s v="9 Days 22 Hrs"/>
    <m/>
    <m/>
    <m/>
    <m/>
    <m/>
    <s v="N"/>
    <d v="2020-01-15T23:59:59"/>
    <m/>
    <n v="140.80500000000001"/>
  </r>
  <r>
    <s v="23832067-001"/>
    <s v="Available"/>
    <s v="0-24 Hours"/>
    <s v="50531252-02"/>
    <s v="LOTUS EDGE 25MM VALVE ASSEMBLY"/>
    <m/>
    <m/>
    <s v="23832067"/>
    <n v="1"/>
    <n v="1"/>
    <s v="23832067"/>
    <s v="ZPK1"/>
    <s v="      "/>
    <d v="2019-05-22T14:05:41"/>
    <s v="No"/>
    <x v="8"/>
    <s v="VAL-Edge Ass-FQC25"/>
    <s v="VAL-VALVE ASSY"/>
    <x v="1"/>
    <s v="muniand"/>
    <d v="2019-06-20T22:13:28"/>
    <s v="0 Days 8 Hrs"/>
    <m/>
    <m/>
    <m/>
    <m/>
    <m/>
    <s v="N"/>
    <m/>
    <m/>
    <n v="4281.8420000000006"/>
  </r>
  <r>
    <s v="23832075-001"/>
    <s v="Available"/>
    <s v="14-30 Days"/>
    <s v="91034670-01"/>
    <s v="SA4646 - 27MM STITCHED LEAFLET CE"/>
    <m/>
    <m/>
    <s v="23832075"/>
    <n v="1"/>
    <n v="1"/>
    <s v="23832075"/>
    <s v="ZPK1"/>
    <s v="      "/>
    <d v="2019-05-22T12:43:04"/>
    <s v="No"/>
    <x v="1"/>
    <s v="VAL-STITCH-STITCH INSPECT"/>
    <s v="VAL-STITCH LEAFLET"/>
    <x v="0"/>
    <s v="omarn2"/>
    <d v="2019-05-27T14:40:46"/>
    <s v="24 Days 16 Hrs"/>
    <m/>
    <m/>
    <m/>
    <m/>
    <m/>
    <s v="N"/>
    <d v="2019-11-18T23:59:59"/>
    <m/>
    <n v="1001.4480000000001"/>
  </r>
  <r>
    <s v="23832085-001"/>
    <s v="Available"/>
    <s v="14-30 Days"/>
    <s v="91034670-01"/>
    <s v="SA4646 - 27MM STITCHED LEAFLET CE"/>
    <m/>
    <m/>
    <s v="23832085"/>
    <n v="1"/>
    <n v="1"/>
    <s v="23832085"/>
    <s v="ZPK1"/>
    <s v="      "/>
    <d v="2019-05-23T07:36:04"/>
    <s v="No"/>
    <x v="1"/>
    <s v="VAL-STITCH-STITCH INSPECT"/>
    <s v="VAL-STITCH LEAFLET"/>
    <x v="0"/>
    <s v="omarn2"/>
    <d v="2019-05-27T14:25:15"/>
    <s v="24 Days 16 Hrs"/>
    <m/>
    <m/>
    <m/>
    <m/>
    <m/>
    <s v="N"/>
    <d v="2019-11-18T23:59:59"/>
    <m/>
    <n v="1001.4480000000001"/>
  </r>
  <r>
    <s v="23832174-001"/>
    <s v="Available"/>
    <s v="0-24 Hours"/>
    <s v="91034675-01"/>
    <s v="SA6217 - CUT LEAFLET 25MM GAL"/>
    <m/>
    <m/>
    <s v="23832174"/>
    <n v="120"/>
    <n v="69"/>
    <s v="23832174"/>
    <s v="ZPK1"/>
    <s v="      "/>
    <d v="2019-05-25T12:40:32"/>
    <s v="No"/>
    <x v="9"/>
    <s v="VAL-CUT LEAFLET25-FINAL INSPECT"/>
    <s v="VAL CUT LEAFLET"/>
    <x v="2"/>
    <s v="ruslif"/>
    <d v="2019-06-20T12:23:01"/>
    <s v="0 Days 18 Hrs"/>
    <m/>
    <m/>
    <m/>
    <m/>
    <m/>
    <s v="N"/>
    <d v="2020-01-15T23:59:59"/>
    <m/>
    <n v="147.49700000000001"/>
  </r>
  <r>
    <s v="23832201-001"/>
    <s v="Available"/>
    <s v="14-30 Days"/>
    <s v="91034670-01"/>
    <s v="SA4646 - 27MM STITCHED LEAFLET CE"/>
    <m/>
    <m/>
    <s v="23832201"/>
    <n v="1"/>
    <n v="1"/>
    <s v="23832201"/>
    <s v="ZPK1"/>
    <s v="      "/>
    <d v="2019-05-23T10:48:34"/>
    <s v="No"/>
    <x v="1"/>
    <s v="VAL-STITCH-STITCH INSPECT"/>
    <s v="VAL-STITCH LEAFLET"/>
    <x v="0"/>
    <s v="ramana"/>
    <d v="2019-05-23T13:38:50"/>
    <s v="28 Days 17 Hrs"/>
    <m/>
    <m/>
    <m/>
    <m/>
    <m/>
    <s v="N"/>
    <d v="2019-11-18T23:59:59"/>
    <m/>
    <n v="1001.4480000000001"/>
  </r>
  <r>
    <s v="23832206-001"/>
    <s v="Available"/>
    <s v="14-30 Days"/>
    <s v="91034670-01"/>
    <s v="SA4646 - 27MM STITCHED LEAFLET CE"/>
    <m/>
    <m/>
    <s v="23832206"/>
    <n v="1"/>
    <n v="1"/>
    <s v="23832206"/>
    <s v="ZPK1"/>
    <s v="      "/>
    <d v="2019-05-24T09:46:54"/>
    <s v="No"/>
    <x v="1"/>
    <s v="VAL-STITCH-STITCH INSPECT"/>
    <s v="VAL-STITCH LEAFLET"/>
    <x v="0"/>
    <s v="ramana"/>
    <d v="2019-05-25T11:52:53"/>
    <s v="26 Days 19 Hrs"/>
    <m/>
    <m/>
    <m/>
    <m/>
    <m/>
    <s v="N"/>
    <d v="2019-11-18T23:59:59"/>
    <m/>
    <n v="1001.4480000000001"/>
  </r>
  <r>
    <s v="23832207-001"/>
    <s v="Available"/>
    <s v="14-30 Days"/>
    <s v="91034670-01"/>
    <s v="SA4646 - 27MM STITCHED LEAFLET CE"/>
    <m/>
    <m/>
    <s v="23832207"/>
    <n v="1"/>
    <n v="1"/>
    <s v="23832207"/>
    <s v="ZPK1"/>
    <s v="      "/>
    <d v="2019-05-24T13:48:03"/>
    <s v="No"/>
    <x v="1"/>
    <s v="VAL-STITCH-STITCH INSPECT"/>
    <s v="VAL-STITCH LEAFLET"/>
    <x v="0"/>
    <s v="omarn2"/>
    <d v="2019-05-28T13:43:35"/>
    <s v="23 Days 17 Hrs"/>
    <m/>
    <m/>
    <m/>
    <m/>
    <m/>
    <s v="N"/>
    <d v="2019-11-18T23:59:59"/>
    <m/>
    <n v="1001.4480000000001"/>
  </r>
  <r>
    <s v="23832208-001"/>
    <s v="Available"/>
    <s v="14-30 Days"/>
    <s v="91034670-01"/>
    <s v="SA4646 - 27MM STITCHED LEAFLET CE"/>
    <m/>
    <m/>
    <s v="23832208"/>
    <n v="1"/>
    <n v="1"/>
    <s v="23832208"/>
    <s v="ZPK1"/>
    <s v="      "/>
    <d v="2019-05-24T09:38:11"/>
    <s v="No"/>
    <x v="1"/>
    <s v="VAL-STITCH-STITCH INSPECT"/>
    <s v="VAL-STITCH LEAFLET"/>
    <x v="0"/>
    <s v="omarn2"/>
    <d v="2019-05-28T10:21:01"/>
    <s v="23 Days 20 Hrs"/>
    <m/>
    <m/>
    <m/>
    <m/>
    <m/>
    <s v="N"/>
    <d v="2019-11-18T23:59:59"/>
    <m/>
    <n v="1001.4480000000001"/>
  </r>
  <r>
    <s v="23832209-001"/>
    <s v="Available"/>
    <s v="14-30 Days"/>
    <s v="91034670-01"/>
    <s v="SA4646 - 27MM STITCHED LEAFLET CE"/>
    <m/>
    <m/>
    <s v="23832209"/>
    <n v="1"/>
    <n v="1"/>
    <s v="23832209"/>
    <s v="ZPK1"/>
    <s v="      "/>
    <d v="2019-05-24T08:54:51"/>
    <s v="No"/>
    <x v="1"/>
    <s v="VAL-STITCH-STITCH INSPECT"/>
    <s v="VAL-STITCH LEAFLET"/>
    <x v="0"/>
    <s v="ramana"/>
    <d v="2019-05-25T09:53:41"/>
    <s v="26 Days 21 Hrs"/>
    <m/>
    <m/>
    <m/>
    <m/>
    <m/>
    <s v="N"/>
    <d v="2019-11-18T23:59:59"/>
    <m/>
    <n v="1001.4480000000001"/>
  </r>
  <r>
    <s v="23832210-001"/>
    <s v="Available"/>
    <s v="14-30 Days"/>
    <s v="91034670-01"/>
    <s v="SA4646 - 27MM STITCHED LEAFLET CE"/>
    <m/>
    <m/>
    <s v="23832210"/>
    <n v="1"/>
    <n v="1"/>
    <s v="23832210"/>
    <s v="ZPK1"/>
    <s v="      "/>
    <d v="2019-05-24T08:18:09"/>
    <s v="No"/>
    <x v="1"/>
    <s v="VAL-STITCH-STITCH INSPECT"/>
    <s v="VAL-STITCH LEAFLET"/>
    <x v="0"/>
    <s v="omarn2"/>
    <d v="2019-05-29T07:51:44"/>
    <s v="22 Days 23 Hrs"/>
    <m/>
    <m/>
    <m/>
    <m/>
    <m/>
    <s v="N"/>
    <d v="2019-11-18T23:59:59"/>
    <m/>
    <n v="1001.4480000000001"/>
  </r>
  <r>
    <s v="23832211-001"/>
    <s v="Available"/>
    <s v="14-30 Days"/>
    <s v="91034670-01"/>
    <s v="SA4646 - 27MM STITCHED LEAFLET CE"/>
    <m/>
    <m/>
    <s v="23832211"/>
    <n v="1"/>
    <n v="1"/>
    <s v="23832211"/>
    <s v="ZPK1"/>
    <s v="      "/>
    <d v="2019-05-23T10:01:44"/>
    <s v="No"/>
    <x v="1"/>
    <s v="VAL-STITCH-STITCH INSPECT"/>
    <s v="VAL-STITCH LEAFLET"/>
    <x v="0"/>
    <s v="omarn2"/>
    <d v="2019-05-23T13:24:35"/>
    <s v="28 Days 17 Hrs"/>
    <m/>
    <m/>
    <m/>
    <m/>
    <m/>
    <s v="N"/>
    <d v="2019-11-18T23:59:59"/>
    <m/>
    <n v="1001.4480000000001"/>
  </r>
  <r>
    <s v="23832213-001"/>
    <s v="Available"/>
    <s v="14-30 Days"/>
    <s v="91034670-01"/>
    <s v="SA4646 - 27MM STITCHED LEAFLET CE"/>
    <m/>
    <m/>
    <s v="23832213"/>
    <n v="1"/>
    <n v="1"/>
    <s v="23832213"/>
    <s v="ZPK1"/>
    <s v="      "/>
    <d v="2019-05-24T07:24:31"/>
    <s v="No"/>
    <x v="1"/>
    <s v="VAL-STITCH-STITCH INSPECT"/>
    <s v="VAL-STITCH LEAFLET"/>
    <x v="0"/>
    <s v="zulkifa"/>
    <d v="2019-05-24T09:57:51"/>
    <s v="27 Days 21 Hrs"/>
    <m/>
    <m/>
    <m/>
    <m/>
    <m/>
    <s v="N"/>
    <d v="2019-11-18T23:59:59"/>
    <m/>
    <n v="1001.4480000000001"/>
  </r>
  <r>
    <s v="23832214-001"/>
    <s v="Available"/>
    <s v="14-30 Days"/>
    <s v="91034670-01"/>
    <s v="SA4646 - 27MM STITCHED LEAFLET CE"/>
    <m/>
    <m/>
    <s v="23832214"/>
    <n v="1"/>
    <n v="1"/>
    <s v="23832214"/>
    <s v="ZPK1"/>
    <s v="      "/>
    <d v="2019-05-24T07:37:47"/>
    <s v="No"/>
    <x v="1"/>
    <s v="VAL-STITCH-STITCH INSPECT"/>
    <s v="VAL-STITCH LEAFLET"/>
    <x v="0"/>
    <s v="moktars"/>
    <d v="2019-05-29T08:30:27"/>
    <s v="22 Days 22 Hrs"/>
    <m/>
    <m/>
    <m/>
    <m/>
    <m/>
    <s v="N"/>
    <d v="2019-11-18T23:59:59"/>
    <m/>
    <n v="1001.4480000000001"/>
  </r>
  <r>
    <s v="23832215-001"/>
    <s v="Available"/>
    <s v="14-30 Days"/>
    <s v="91034670-01"/>
    <s v="SA4646 - 27MM STITCHED LEAFLET CE"/>
    <m/>
    <m/>
    <s v="23832215"/>
    <n v="1"/>
    <n v="1"/>
    <s v="23832215"/>
    <s v="ZPK1"/>
    <s v="      "/>
    <d v="2019-05-24T10:14:23"/>
    <s v="No"/>
    <x v="1"/>
    <s v="VAL-STITCH-STITCH INSPECT"/>
    <s v="VAL-STITCH LEAFLET"/>
    <x v="0"/>
    <s v="omarn2"/>
    <d v="2019-05-29T09:37:44"/>
    <s v="22 Days 21 Hrs"/>
    <m/>
    <m/>
    <m/>
    <m/>
    <m/>
    <s v="N"/>
    <d v="2019-11-18T23:59:59"/>
    <m/>
    <n v="1001.4480000000001"/>
  </r>
  <r>
    <s v="23832616-001"/>
    <s v="Available"/>
    <s v="0-24 Hours"/>
    <s v="50531252-02"/>
    <s v="LOTUS EDGE 25MM VALVE ASSEMBLY"/>
    <m/>
    <m/>
    <s v="23832616"/>
    <n v="1"/>
    <n v="1"/>
    <s v="23832616"/>
    <s v="ZPK1"/>
    <s v="      "/>
    <d v="2019-05-23T09:54:36"/>
    <s v="No"/>
    <x v="10"/>
    <s v="VAL-Edge Ass-Seal to Leaflet25"/>
    <s v="VAL-VALVE ASSY"/>
    <x v="1"/>
    <s v="mohdshn"/>
    <d v="2019-06-20T19:34:05"/>
    <s v="0 Days 11 Hrs"/>
    <s v="PENNC0003358"/>
    <s v="CDEL"/>
    <s v="Closed"/>
    <s v="CDEL-DELAMINATION P11-P6 2.50mm"/>
    <s v="NC Rework"/>
    <s v="N"/>
    <m/>
    <m/>
    <n v="4281.8420000000006"/>
  </r>
  <r>
    <s v="23834309-001"/>
    <s v="Available"/>
    <s v="14-30 Days"/>
    <s v="91034670-01"/>
    <s v="SA4646 - 27MM STITCHED LEAFLET CE"/>
    <m/>
    <m/>
    <s v="23834309"/>
    <n v="1"/>
    <n v="1"/>
    <s v="23834309"/>
    <s v="ZPK1"/>
    <s v="      "/>
    <d v="2019-05-24T07:37:11"/>
    <s v="No"/>
    <x v="1"/>
    <s v="VAL-STITCH-STITCH INSPECT"/>
    <s v="VAL-STITCH LEAFLET"/>
    <x v="0"/>
    <s v="omarn2"/>
    <d v="2019-05-24T11:59:38"/>
    <s v="27 Days 19 Hrs"/>
    <m/>
    <m/>
    <m/>
    <m/>
    <m/>
    <s v="N"/>
    <d v="2019-11-18T23:59:59"/>
    <m/>
    <n v="1001.4480000000001"/>
  </r>
  <r>
    <s v="23834310-001"/>
    <s v="Available"/>
    <s v="14-30 Days"/>
    <s v="91034670-01"/>
    <s v="SA4646 - 27MM STITCHED LEAFLET CE"/>
    <m/>
    <m/>
    <s v="23834310"/>
    <n v="1"/>
    <n v="1"/>
    <s v="23834310"/>
    <s v="ZPK1"/>
    <s v="      "/>
    <d v="2019-05-24T11:38:46"/>
    <s v="No"/>
    <x v="1"/>
    <s v="VAL-STITCH-STITCH INSPECT"/>
    <s v="VAL-STITCH LEAFLET"/>
    <x v="0"/>
    <s v="ramana"/>
    <d v="2019-05-24T13:47:19"/>
    <s v="27 Days 17 Hrs"/>
    <m/>
    <m/>
    <m/>
    <m/>
    <m/>
    <s v="N"/>
    <d v="2019-11-18T23:59:59"/>
    <m/>
    <n v="1001.4480000000001"/>
  </r>
  <r>
    <s v="23834311-001"/>
    <s v="Available"/>
    <s v="14-30 Days"/>
    <s v="91034670-01"/>
    <s v="SA4646 - 27MM STITCHED LEAFLET CE"/>
    <m/>
    <m/>
    <s v="23834311"/>
    <n v="1"/>
    <n v="1"/>
    <s v="23834311"/>
    <s v="ZPK1"/>
    <s v="      "/>
    <d v="2019-05-24T07:37:38"/>
    <s v="No"/>
    <x v="1"/>
    <s v="VAL-STITCH-STITCH INSPECT"/>
    <s v="VAL-STITCH LEAFLET"/>
    <x v="0"/>
    <s v="zulkifa"/>
    <d v="2019-05-29T08:00:37"/>
    <s v="22 Days 22 Hrs"/>
    <m/>
    <m/>
    <m/>
    <m/>
    <m/>
    <s v="N"/>
    <d v="2019-11-18T23:59:59"/>
    <m/>
    <n v="1001.4480000000001"/>
  </r>
  <r>
    <s v="23834312-001"/>
    <s v="Available"/>
    <s v="14-30 Days"/>
    <s v="91034670-01"/>
    <s v="SA4646 - 27MM STITCHED LEAFLET CE"/>
    <m/>
    <m/>
    <s v="23834312"/>
    <n v="1"/>
    <n v="1"/>
    <s v="23834312"/>
    <s v="ZPK1"/>
    <s v="      "/>
    <d v="2019-05-24T08:18:12"/>
    <s v="No"/>
    <x v="1"/>
    <s v="VAL-STITCH-STITCH INSPECT"/>
    <s v="VAL-STITCH LEAFLET"/>
    <x v="0"/>
    <s v="zulkifa"/>
    <d v="2019-05-28T10:54:09"/>
    <s v="23 Days 20 Hrs"/>
    <m/>
    <m/>
    <m/>
    <m/>
    <m/>
    <s v="N"/>
    <d v="2019-11-18T23:59:59"/>
    <m/>
    <n v="1001.4480000000001"/>
  </r>
  <r>
    <s v="23834313-001"/>
    <s v="Available"/>
    <s v="14-30 Days"/>
    <s v="91034670-01"/>
    <s v="SA4646 - 27MM STITCHED LEAFLET CE"/>
    <m/>
    <m/>
    <s v="23834313"/>
    <n v="1"/>
    <n v="1"/>
    <s v="23834313"/>
    <s v="ZPK1"/>
    <s v="      "/>
    <d v="2019-05-24T08:43:56"/>
    <s v="No"/>
    <x v="1"/>
    <s v="VAL-STITCH-STITCH INSPECT"/>
    <s v="VAL-STITCH LEAFLET"/>
    <x v="0"/>
    <s v="zulkifa"/>
    <d v="2019-05-29T07:39:32"/>
    <s v="22 Days 23 Hrs"/>
    <m/>
    <m/>
    <m/>
    <m/>
    <m/>
    <s v="N"/>
    <d v="2019-11-18T23:59:59"/>
    <m/>
    <n v="1001.4480000000001"/>
  </r>
  <r>
    <s v="23834314-001"/>
    <s v="Available"/>
    <s v="14-30 Days"/>
    <s v="91034670-01"/>
    <s v="SA4646 - 27MM STITCHED LEAFLET CE"/>
    <m/>
    <m/>
    <s v="23834314"/>
    <n v="1"/>
    <n v="1"/>
    <s v="23834314"/>
    <s v="ZPK1"/>
    <s v="      "/>
    <d v="2019-05-24T08:08:28"/>
    <s v="No"/>
    <x v="1"/>
    <s v="VAL-STITCH-STITCH INSPECT"/>
    <s v="VAL-STITCH LEAFLET"/>
    <x v="0"/>
    <s v="omarn2"/>
    <d v="2019-05-24T12:10:57"/>
    <s v="27 Days 18 Hrs"/>
    <m/>
    <m/>
    <m/>
    <m/>
    <m/>
    <s v="N"/>
    <d v="2019-11-18T23:59:59"/>
    <m/>
    <n v="1001.4480000000001"/>
  </r>
  <r>
    <s v="23834315-001"/>
    <s v="Available"/>
    <s v="14-30 Days"/>
    <s v="91034670-01"/>
    <s v="SA4646 - 27MM STITCHED LEAFLET CE"/>
    <m/>
    <m/>
    <s v="23834315"/>
    <n v="1"/>
    <n v="1"/>
    <s v="23834315"/>
    <s v="ZPK1"/>
    <s v="      "/>
    <d v="2019-05-24T09:37:34"/>
    <s v="No"/>
    <x v="1"/>
    <s v="VAL-STITCH-STITCH INSPECT"/>
    <s v="VAL-STITCH LEAFLET"/>
    <x v="0"/>
    <s v="omarn2"/>
    <d v="2019-05-24T11:44:48"/>
    <s v="27 Days 19 Hrs"/>
    <m/>
    <m/>
    <m/>
    <m/>
    <m/>
    <s v="N"/>
    <d v="2019-11-18T23:59:59"/>
    <m/>
    <n v="1001.4480000000001"/>
  </r>
  <r>
    <s v="23834316-001"/>
    <s v="Available"/>
    <s v="14-30 Days"/>
    <s v="91034670-01"/>
    <s v="SA4646 - 27MM STITCHED LEAFLET CE"/>
    <m/>
    <m/>
    <s v="23834316"/>
    <n v="1"/>
    <n v="1"/>
    <s v="23834316"/>
    <s v="ZPK1"/>
    <s v="      "/>
    <d v="2019-05-24T11:22:39"/>
    <s v="No"/>
    <x v="1"/>
    <s v="VAL-STITCH-STITCH INSPECT"/>
    <s v="VAL-STITCH LEAFLET"/>
    <x v="0"/>
    <s v="ramana"/>
    <d v="2019-05-24T13:34:30"/>
    <s v="27 Days 17 Hrs"/>
    <m/>
    <m/>
    <m/>
    <m/>
    <m/>
    <s v="N"/>
    <d v="2019-11-18T23:59:59"/>
    <m/>
    <n v="1001.4480000000001"/>
  </r>
  <r>
    <s v="23834317-001"/>
    <s v="Available"/>
    <s v="14-30 Days"/>
    <s v="91034670-01"/>
    <s v="SA4646 - 27MM STITCHED LEAFLET CE"/>
    <m/>
    <m/>
    <s v="23834317"/>
    <n v="1"/>
    <n v="1"/>
    <s v="23834317"/>
    <s v="ZPK1"/>
    <s v="      "/>
    <d v="2019-05-24T08:42:29"/>
    <s v="No"/>
    <x v="1"/>
    <s v="VAL-STITCH-STITCH INSPECT"/>
    <s v="VAL-STITCH LEAFLET"/>
    <x v="0"/>
    <s v="omarn2"/>
    <d v="2019-05-24T11:24:13"/>
    <s v="27 Days 19 Hrs"/>
    <m/>
    <m/>
    <m/>
    <m/>
    <m/>
    <s v="N"/>
    <d v="2019-11-18T23:59:59"/>
    <m/>
    <n v="1001.4480000000001"/>
  </r>
  <r>
    <s v="23834318-001"/>
    <s v="Available"/>
    <s v="14-30 Days"/>
    <s v="91034670-01"/>
    <s v="SA4646 - 27MM STITCHED LEAFLET CE"/>
    <m/>
    <m/>
    <s v="23834318"/>
    <n v="1"/>
    <n v="1"/>
    <s v="23834318"/>
    <s v="ZPK1"/>
    <s v="      "/>
    <d v="2019-05-24T08:51:01"/>
    <s v="No"/>
    <x v="1"/>
    <s v="VAL-STITCH-STITCH INSPECT"/>
    <s v="VAL-STITCH LEAFLET"/>
    <x v="0"/>
    <s v="omarn2"/>
    <d v="2019-05-28T09:05:16"/>
    <s v="23 Days 21 Hrs"/>
    <m/>
    <m/>
    <m/>
    <m/>
    <m/>
    <s v="N"/>
    <d v="2019-11-18T23:59:59"/>
    <m/>
    <n v="1001.4480000000001"/>
  </r>
  <r>
    <s v="23834319-001"/>
    <s v="Available"/>
    <s v="14-30 Days"/>
    <s v="91034670-01"/>
    <s v="SA4646 - 27MM STITCHED LEAFLET CE"/>
    <m/>
    <m/>
    <s v="23834319"/>
    <n v="1"/>
    <n v="1"/>
    <s v="23834319"/>
    <s v="ZPK1"/>
    <s v="      "/>
    <d v="2019-05-24T07:57:18"/>
    <s v="No"/>
    <x v="1"/>
    <s v="VAL-STITCH-STITCH INSPECT"/>
    <s v="VAL-STITCH LEAFLET"/>
    <x v="0"/>
    <s v="omarn2"/>
    <d v="2019-05-24T10:39:06"/>
    <s v="27 Days 20 Hrs"/>
    <m/>
    <m/>
    <m/>
    <m/>
    <m/>
    <s v="N"/>
    <d v="2019-11-18T23:59:59"/>
    <m/>
    <n v="1001.4480000000001"/>
  </r>
  <r>
    <s v="23834320-001"/>
    <s v="Available"/>
    <s v="14-30 Days"/>
    <s v="91034670-01"/>
    <s v="SA4646 - 27MM STITCHED LEAFLET CE"/>
    <m/>
    <m/>
    <s v="23834320"/>
    <n v="1"/>
    <n v="1"/>
    <s v="23834320"/>
    <s v="ZPK1"/>
    <s v="      "/>
    <d v="2019-05-25T08:23:43"/>
    <s v="No"/>
    <x v="1"/>
    <s v="VAL-STITCH-STITCH INSPECT"/>
    <s v="VAL-STITCH LEAFLET"/>
    <x v="0"/>
    <s v="ramana"/>
    <d v="2019-05-25T12:27:17"/>
    <s v="26 Days 18 Hrs"/>
    <m/>
    <m/>
    <m/>
    <m/>
    <m/>
    <s v="N"/>
    <d v="2019-11-18T23:59:59"/>
    <m/>
    <n v="1001.4480000000001"/>
  </r>
  <r>
    <s v="23839551-001"/>
    <s v="Available"/>
    <s v="0-24 Hours"/>
    <s v="50531251-02"/>
    <s v="LOTUS EDGE 23MM VALVE ASSEMBLY PENANG"/>
    <m/>
    <m/>
    <s v="23839551"/>
    <n v="1"/>
    <n v="1"/>
    <s v="23839551"/>
    <s v="ZPK1"/>
    <s v="      "/>
    <d v="2019-05-24T08:14:58"/>
    <s v="No"/>
    <x v="4"/>
    <s v="VAL-Edge Ass-Seal to Leaflet"/>
    <s v="VAL-VALVE ASSY"/>
    <x v="1"/>
    <s v="ibrahn5"/>
    <d v="2019-06-20T19:55:10"/>
    <s v="0 Days 11 Hrs"/>
    <s v="PENNC0003379"/>
    <s v="CTOR"/>
    <s v="Closed"/>
    <s v="CTOR-TISSUE TORN P6"/>
    <s v="NC Rework"/>
    <s v="N"/>
    <m/>
    <m/>
    <n v="4134.3429999999998"/>
  </r>
  <r>
    <s v="23839558-001"/>
    <s v="Available"/>
    <s v="7-14 Days"/>
    <s v="50531251-02"/>
    <s v="LOTUS EDGE 23MM VALVE ASSEMBLY PENANG"/>
    <m/>
    <m/>
    <s v="23839558"/>
    <n v="1"/>
    <n v="1"/>
    <s v="23839558"/>
    <s v="ZPK1"/>
    <s v="      "/>
    <d v="2019-05-24T12:04:02"/>
    <s v="No"/>
    <x v="3"/>
    <s v="VAL-Edge Ass-Holder Insert"/>
    <s v="VAL-VALVE ASSY"/>
    <x v="1"/>
    <s v="hashin1"/>
    <d v="2019-06-10T15:41:21"/>
    <s v="10 Days 15 Hrs"/>
    <m/>
    <m/>
    <m/>
    <m/>
    <m/>
    <s v="N"/>
    <m/>
    <m/>
    <n v="4134.3429999999998"/>
  </r>
  <r>
    <s v="23839681-001"/>
    <s v="Available"/>
    <s v="0-24 Hours"/>
    <s v="50531251-02"/>
    <s v="LOTUS EDGE 23MM VALVE ASSEMBLY PENANG"/>
    <m/>
    <m/>
    <s v="23839681"/>
    <n v="1"/>
    <n v="1"/>
    <s v="23839681"/>
    <s v="ZPK1"/>
    <s v="      "/>
    <d v="2019-05-23T17:14:28"/>
    <s v="No"/>
    <x v="11"/>
    <s v="VAL - Edge Ass - GIPA BRP"/>
    <s v="VAL-VALVE ASSY"/>
    <x v="1"/>
    <s v="ishaks"/>
    <d v="2019-06-20T16:35:48"/>
    <s v="0 Days 14 Hrs"/>
    <s v="PENNC0003330"/>
    <s v="FGKT"/>
    <s v="Closed"/>
    <s v="FGKT-GROMMET LONG TAIL (5X)"/>
    <s v="NC Rework"/>
    <s v="N"/>
    <d v="2020-02-17T23:59:59"/>
    <m/>
    <n v="4134.3429999999998"/>
  </r>
  <r>
    <s v="23839740-001"/>
    <s v="Available"/>
    <s v="1-4 Days"/>
    <s v="50531251-02"/>
    <s v="LOTUS EDGE 23MM VALVE ASSEMBLY PENANG"/>
    <m/>
    <m/>
    <s v="23839740"/>
    <n v="1"/>
    <n v="1"/>
    <s v="23839740"/>
    <s v="ZPK1"/>
    <s v="      "/>
    <d v="2019-05-24T12:05:52"/>
    <s v="No"/>
    <x v="3"/>
    <s v="VAL-Edge Ass-Holder Insert"/>
    <s v="VAL-VALVE ASSY"/>
    <x v="1"/>
    <s v="hashin1"/>
    <d v="2019-06-18T15:50:26"/>
    <s v="2 Days 15 Hrs"/>
    <s v="PENNC0003328"/>
    <s v="OTHR"/>
    <s v="Closed"/>
    <s v="J6-RUNNING KNOT STITCH LONG TAIL 2.50MM"/>
    <s v="Accept per specification"/>
    <s v="N"/>
    <m/>
    <m/>
    <n v="4134.3429999999998"/>
  </r>
  <r>
    <s v="23839741-001"/>
    <s v="Available"/>
    <s v="1-4 Days"/>
    <s v="50531251-02"/>
    <s v="LOTUS EDGE 23MM VALVE ASSEMBLY PENANG"/>
    <m/>
    <m/>
    <s v="23839741"/>
    <n v="1"/>
    <n v="1"/>
    <s v="23839741"/>
    <s v="ZPK1"/>
    <s v="      "/>
    <d v="2019-05-24T11:03:28"/>
    <s v="No"/>
    <x v="3"/>
    <s v="VAL-Edge Ass-Holder Insert"/>
    <s v="VAL-VALVE ASSY"/>
    <x v="1"/>
    <s v="peterj"/>
    <d v="2019-06-17T14:53:07"/>
    <s v="3 Days 16 Hrs"/>
    <s v="PENNC0003259"/>
    <s v="BLOK"/>
    <s v="Closed"/>
    <s v="BLOK &quot;B1&quot; BUCKLE KNOT LOOSE."/>
    <s v="NC Rework"/>
    <s v="N"/>
    <m/>
    <m/>
    <n v="4134.3429999999998"/>
  </r>
  <r>
    <s v="23839747-001"/>
    <s v="Available"/>
    <s v="0-24 Hours"/>
    <s v="50531252-02"/>
    <s v="LOTUS EDGE 25MM VALVE ASSEMBLY"/>
    <m/>
    <m/>
    <s v="23839747"/>
    <n v="1"/>
    <n v="1"/>
    <s v="23839747"/>
    <s v="ZPK1"/>
    <s v="      "/>
    <d v="2019-05-28T12:07:49"/>
    <s v="No"/>
    <x v="12"/>
    <s v="VAL - Edge Ass - GIPA BRP25"/>
    <s v="VAL-VALVE ASSY"/>
    <x v="1"/>
    <s v="ishaks"/>
    <d v="2019-06-20T16:55:34"/>
    <s v="0 Days 14 Hrs"/>
    <s v="PENNC0003326"/>
    <s v="FOTR"/>
    <s v="Closed"/>
    <s v="J6-J11 TISSUE SCRAPES"/>
    <s v="Accept per specification"/>
    <s v="N"/>
    <d v="2020-02-17T23:59:59"/>
    <m/>
    <n v="4281.8420000000006"/>
  </r>
  <r>
    <s v="23839749-001"/>
    <s v="Available"/>
    <s v="0-24 Hours"/>
    <s v="50531252-02"/>
    <s v="LOTUS EDGE 25MM VALVE ASSEMBLY"/>
    <m/>
    <m/>
    <s v="23839749"/>
    <n v="1"/>
    <n v="1"/>
    <s v="23839749"/>
    <s v="ZPK1"/>
    <s v="      "/>
    <d v="2019-05-28T09:30:55"/>
    <s v="No"/>
    <x v="12"/>
    <s v="VAL - Edge Ass - GIPA BRP25"/>
    <s v="VAL-VALVE ASSY"/>
    <x v="1"/>
    <s v="ishaks"/>
    <d v="2019-06-20T16:52:09"/>
    <s v="0 Days 14 Hrs"/>
    <s v="PENNC0003288"/>
    <s v="CBLI"/>
    <s v="Closed"/>
    <s v="CBLI- BLISTERING P6-P1"/>
    <s v="NC Rework"/>
    <s v="N"/>
    <d v="2020-02-17T23:59:59"/>
    <m/>
    <n v="4281.8420000000006"/>
  </r>
  <r>
    <s v="23839785-001"/>
    <s v="Available"/>
    <s v="0-24 Hours"/>
    <s v="50531252-02"/>
    <s v="LOTUS EDGE 25MM VALVE ASSEMBLY"/>
    <m/>
    <m/>
    <s v="23839785"/>
    <n v="1"/>
    <n v="1"/>
    <s v="23839785"/>
    <s v="ZPK1"/>
    <s v="      "/>
    <d v="2019-05-28T06:57:31"/>
    <s v="No"/>
    <x v="12"/>
    <s v="VAL - Edge Ass - GIPA BRP25"/>
    <s v="VAL-VALVE ASSY"/>
    <x v="1"/>
    <s v="ishaks"/>
    <d v="2019-06-20T16:56:02"/>
    <s v="0 Days 14 Hrs"/>
    <s v="PENNC0003276"/>
    <s v="PLIP"/>
    <s v="Closed"/>
    <s v="PLIP:INCORRECT POSITION/ORIENTATION OF POST_x000a_     INCORRECT ORIENTATION POST LEG P11"/>
    <s v="NC Rework"/>
    <s v="N"/>
    <d v="2020-02-17T23:59:59"/>
    <m/>
    <n v="4281.8420000000006"/>
  </r>
  <r>
    <s v="23839893-001"/>
    <s v="Available"/>
    <s v="1-4 Days"/>
    <s v="91034675-01"/>
    <s v="SA6217 - CUT LEAFLET 25MM GAL"/>
    <m/>
    <m/>
    <s v="23839893"/>
    <n v="120"/>
    <n v="91"/>
    <s v="23839893"/>
    <s v="ZPK1"/>
    <s v="      "/>
    <d v="2019-05-27T08:52:45"/>
    <s v="No"/>
    <x v="9"/>
    <s v="VAL-CUT LEAFLET25-FINAL INSPECT"/>
    <s v="VAL CUT LEAFLET"/>
    <x v="2"/>
    <s v="abdular"/>
    <d v="2019-06-19T13:48:13"/>
    <s v="1 Days 17 Hrs"/>
    <m/>
    <m/>
    <m/>
    <m/>
    <m/>
    <s v="N"/>
    <d v="2020-01-16T23:59:59"/>
    <m/>
    <n v="147.49700000000001"/>
  </r>
  <r>
    <s v="23846070-001"/>
    <s v="Available"/>
    <s v="1-4 Days"/>
    <s v="50531251-02"/>
    <s v="LOTUS EDGE 23MM VALVE ASSEMBLY PENANG"/>
    <m/>
    <m/>
    <s v="23846070"/>
    <n v="1"/>
    <n v="1"/>
    <s v="23846070"/>
    <s v="ZPK1"/>
    <s v="      "/>
    <d v="2019-05-25T13:20:33"/>
    <s v="No"/>
    <x v="11"/>
    <s v="VAL - Edge Ass - GIPA BRP"/>
    <s v="VAL-VALVE ASSY"/>
    <x v="1"/>
    <s v="ishaks"/>
    <d v="2019-06-17T19:13:04"/>
    <s v="3 Days 11 Hrs"/>
    <m/>
    <m/>
    <m/>
    <m/>
    <m/>
    <s v="N"/>
    <d v="2020-02-18T23:59:59"/>
    <m/>
    <n v="4134.3429999999998"/>
  </r>
  <r>
    <s v="23846165-001"/>
    <s v="Available"/>
    <s v="14-30 Days"/>
    <s v="91034670-01"/>
    <s v="SA4646 - 27MM STITCHED LEAFLET CE"/>
    <m/>
    <m/>
    <s v="23846165"/>
    <n v="1"/>
    <n v="1"/>
    <s v="23846165"/>
    <s v="ZPK1"/>
    <s v="      "/>
    <d v="2019-05-25T09:22:39"/>
    <s v="No"/>
    <x v="1"/>
    <s v="VAL-STITCH-STITCH INSPECT"/>
    <s v="VAL-STITCH LEAFLET"/>
    <x v="0"/>
    <s v="ramana"/>
    <d v="2019-05-25T12:19:07"/>
    <s v="26 Days 18 Hrs"/>
    <m/>
    <m/>
    <m/>
    <m/>
    <m/>
    <s v="N"/>
    <d v="2019-11-20T23:59:59"/>
    <m/>
    <n v="1001.4480000000001"/>
  </r>
  <r>
    <s v="23846166-001"/>
    <s v="Available"/>
    <s v="14-30 Days"/>
    <s v="91034670-01"/>
    <s v="SA4646 - 27MM STITCHED LEAFLET CE"/>
    <m/>
    <m/>
    <s v="23846166"/>
    <n v="1"/>
    <n v="1"/>
    <s v="23846166"/>
    <s v="ZPK1"/>
    <s v="      "/>
    <d v="2019-05-25T10:26:23"/>
    <s v="No"/>
    <x v="1"/>
    <s v="VAL-STITCH-STITCH INSPECT"/>
    <s v="VAL-STITCH LEAFLET"/>
    <x v="0"/>
    <s v="ramana"/>
    <d v="2019-05-25T12:36:49"/>
    <s v="26 Days 18 Hrs"/>
    <m/>
    <m/>
    <m/>
    <m/>
    <m/>
    <s v="N"/>
    <d v="2019-11-20T23:59:59"/>
    <m/>
    <n v="1001.4480000000001"/>
  </r>
  <r>
    <s v="23846167-001"/>
    <s v="Available"/>
    <s v="14-30 Days"/>
    <s v="91034670-01"/>
    <s v="SA4646 - 27MM STITCHED LEAFLET CE"/>
    <m/>
    <m/>
    <s v="23846167"/>
    <n v="1"/>
    <n v="1"/>
    <s v="23846167"/>
    <s v="ZPK1"/>
    <s v="      "/>
    <d v="2019-05-27T10:09:09"/>
    <s v="No"/>
    <x v="1"/>
    <s v="VAL-STITCH-STITCH INSPECT"/>
    <s v="VAL-STITCH LEAFLET"/>
    <x v="0"/>
    <s v="zulkifa"/>
    <d v="2019-05-27T12:21:48"/>
    <s v="24 Days 18 Hrs"/>
    <m/>
    <m/>
    <m/>
    <m/>
    <m/>
    <s v="N"/>
    <d v="2019-11-20T23:59:59"/>
    <m/>
    <n v="1001.4480000000001"/>
  </r>
  <r>
    <s v="23846168-001"/>
    <s v="Available"/>
    <s v="14-30 Days"/>
    <s v="91034670-01"/>
    <s v="SA4646 - 27MM STITCHED LEAFLET CE"/>
    <m/>
    <m/>
    <s v="23846168"/>
    <n v="1"/>
    <n v="1"/>
    <s v="23846168"/>
    <s v="ZPK1"/>
    <s v="      "/>
    <d v="2019-05-27T11:11:08"/>
    <s v="No"/>
    <x v="1"/>
    <s v="VAL-STITCH-STITCH INSPECT"/>
    <s v="VAL-STITCH LEAFLET"/>
    <x v="0"/>
    <s v="ramana"/>
    <d v="2019-05-27T15:31:23"/>
    <s v="24 Days 15 Hrs"/>
    <m/>
    <m/>
    <m/>
    <m/>
    <m/>
    <s v="N"/>
    <d v="2019-11-20T23:59:59"/>
    <m/>
    <n v="1001.4480000000001"/>
  </r>
  <r>
    <s v="23846169-001"/>
    <s v="Available"/>
    <s v="14-30 Days"/>
    <s v="91034670-01"/>
    <s v="SA4646 - 27MM STITCHED LEAFLET CE"/>
    <m/>
    <m/>
    <s v="23846169"/>
    <n v="1"/>
    <n v="1"/>
    <s v="23846169"/>
    <s v="ZPK1"/>
    <s v="      "/>
    <d v="2019-05-25T09:12:21"/>
    <s v="No"/>
    <x v="1"/>
    <s v="VAL-STITCH-STITCH INSPECT"/>
    <s v="VAL-STITCH LEAFLET"/>
    <x v="0"/>
    <s v="zulkifa"/>
    <d v="2019-05-27T13:24:52"/>
    <s v="24 Days 17 Hrs"/>
    <m/>
    <m/>
    <m/>
    <m/>
    <m/>
    <s v="N"/>
    <d v="2019-11-20T23:59:59"/>
    <m/>
    <n v="1001.4480000000001"/>
  </r>
  <r>
    <s v="23846170-001"/>
    <s v="Available"/>
    <s v="14-30 Days"/>
    <s v="91034670-01"/>
    <s v="SA4646 - 27MM STITCHED LEAFLET CE"/>
    <m/>
    <m/>
    <s v="23846170"/>
    <n v="1"/>
    <n v="1"/>
    <s v="23846170"/>
    <s v="ZPK1"/>
    <s v="      "/>
    <d v="2019-05-25T09:08:36"/>
    <s v="No"/>
    <x v="1"/>
    <s v="VAL-STITCH-STITCH INSPECT"/>
    <s v="VAL-STITCH LEAFLET"/>
    <x v="0"/>
    <s v="omarn2"/>
    <d v="2019-05-28T10:38:53"/>
    <s v="23 Days 20 Hrs"/>
    <m/>
    <m/>
    <m/>
    <m/>
    <m/>
    <s v="N"/>
    <d v="2019-11-20T23:59:59"/>
    <m/>
    <n v="1001.4480000000001"/>
  </r>
  <r>
    <s v="23846171-001"/>
    <s v="Available"/>
    <s v="14-30 Days"/>
    <s v="91034670-01"/>
    <s v="SA4646 - 27MM STITCHED LEAFLET CE"/>
    <m/>
    <m/>
    <s v="23846171"/>
    <n v="1"/>
    <n v="1"/>
    <s v="23846171"/>
    <s v="ZPK1"/>
    <s v="      "/>
    <d v="2019-05-25T07:43:23"/>
    <s v="No"/>
    <x v="1"/>
    <s v="VAL-STITCH-STITCH INSPECT"/>
    <s v="VAL-STITCH LEAFLET"/>
    <x v="0"/>
    <s v="omarn2"/>
    <d v="2019-05-29T07:53:25"/>
    <s v="22 Days 23 Hrs"/>
    <m/>
    <m/>
    <m/>
    <m/>
    <m/>
    <s v="N"/>
    <d v="2019-11-20T23:59:59"/>
    <m/>
    <n v="1001.4480000000001"/>
  </r>
  <r>
    <s v="23846172-001"/>
    <s v="Available"/>
    <s v="14-30 Days"/>
    <s v="91034670-01"/>
    <s v="SA4646 - 27MM STITCHED LEAFLET CE"/>
    <m/>
    <m/>
    <s v="23846172"/>
    <n v="1"/>
    <n v="1"/>
    <s v="23846172"/>
    <s v="ZPK1"/>
    <s v="      "/>
    <d v="2019-05-25T10:42:28"/>
    <s v="No"/>
    <x v="1"/>
    <s v="VAL-STITCH-STITCH INSPECT"/>
    <s v="VAL-STITCH LEAFLET"/>
    <x v="0"/>
    <s v="omarn2"/>
    <d v="2019-05-28T11:05:26"/>
    <s v="23 Days 19 Hrs"/>
    <m/>
    <m/>
    <m/>
    <m/>
    <m/>
    <s v="N"/>
    <d v="2019-11-20T23:59:59"/>
    <m/>
    <n v="1001.4480000000001"/>
  </r>
  <r>
    <s v="23846173-001"/>
    <s v="Available"/>
    <s v="14-30 Days"/>
    <s v="91034670-01"/>
    <s v="SA4646 - 27MM STITCHED LEAFLET CE"/>
    <m/>
    <m/>
    <s v="23846173"/>
    <n v="1"/>
    <n v="1"/>
    <s v="23846173"/>
    <s v="ZPK1"/>
    <s v="      "/>
    <d v="2019-05-25T10:37:24"/>
    <s v="No"/>
    <x v="1"/>
    <s v="VAL-STITCH-STITCH INSPECT"/>
    <s v="VAL-STITCH LEAFLET"/>
    <x v="0"/>
    <s v="zulkifa"/>
    <d v="2019-05-28T07:47:58"/>
    <s v="23 Days 23 Hrs"/>
    <m/>
    <m/>
    <m/>
    <m/>
    <m/>
    <s v="N"/>
    <d v="2019-11-20T23:59:59"/>
    <m/>
    <n v="1001.4480000000001"/>
  </r>
  <r>
    <s v="23846174-001"/>
    <s v="Available"/>
    <s v="14-30 Days"/>
    <s v="91034670-01"/>
    <s v="SA4646 - 27MM STITCHED LEAFLET CE"/>
    <m/>
    <m/>
    <s v="23846174"/>
    <n v="1"/>
    <n v="1"/>
    <s v="23846174"/>
    <s v="ZPK1"/>
    <s v="      "/>
    <d v="2019-05-25T13:04:05"/>
    <s v="No"/>
    <x v="1"/>
    <s v="VAL-STITCH-STITCH INSPECT"/>
    <s v="VAL-STITCH LEAFLET"/>
    <x v="0"/>
    <s v="ramana"/>
    <d v="2019-05-25T15:24:08"/>
    <s v="26 Days 15 Hrs"/>
    <m/>
    <m/>
    <m/>
    <m/>
    <m/>
    <s v="N"/>
    <d v="2019-11-20T23:59:59"/>
    <m/>
    <n v="1001.4480000000001"/>
  </r>
  <r>
    <s v="23846175-001"/>
    <s v="Available"/>
    <s v="14-30 Days"/>
    <s v="91034670-01"/>
    <s v="SA4646 - 27MM STITCHED LEAFLET CE"/>
    <m/>
    <m/>
    <s v="23846175"/>
    <n v="1"/>
    <n v="1"/>
    <s v="23846175"/>
    <s v="ZPK1"/>
    <s v="      "/>
    <d v="2019-05-25T08:43:16"/>
    <s v="No"/>
    <x v="1"/>
    <s v="VAL-STITCH-STITCH INSPECT"/>
    <s v="VAL-STITCH LEAFLET"/>
    <x v="0"/>
    <s v="zulkifa"/>
    <d v="2019-05-25T10:27:47"/>
    <s v="26 Days 20 Hrs"/>
    <m/>
    <m/>
    <m/>
    <m/>
    <m/>
    <s v="N"/>
    <d v="2019-11-20T23:59:59"/>
    <m/>
    <n v="1001.4480000000001"/>
  </r>
  <r>
    <s v="23846176-001"/>
    <s v="Available"/>
    <s v="14-30 Days"/>
    <s v="91034670-01"/>
    <s v="SA4646 - 27MM STITCHED LEAFLET CE"/>
    <m/>
    <m/>
    <s v="23846176"/>
    <n v="1"/>
    <n v="1"/>
    <s v="23846176"/>
    <s v="ZPK1"/>
    <s v="      "/>
    <d v="2019-05-24T10:17:43"/>
    <s v="No"/>
    <x v="1"/>
    <s v="VAL-STITCH-STITCH INSPECT"/>
    <s v="VAL-STITCH LEAFLET"/>
    <x v="0"/>
    <s v="ramana"/>
    <d v="2019-05-24T11:44:46"/>
    <s v="27 Days 19 Hrs"/>
    <m/>
    <m/>
    <m/>
    <m/>
    <m/>
    <s v="N"/>
    <d v="2019-11-20T23:59:59"/>
    <m/>
    <n v="1001.4480000000001"/>
  </r>
  <r>
    <s v="23846177-001"/>
    <s v="Available"/>
    <s v="14-30 Days"/>
    <s v="91034670-01"/>
    <s v="SA4646 - 27MM STITCHED LEAFLET CE"/>
    <m/>
    <m/>
    <s v="23846177"/>
    <n v="1"/>
    <n v="1"/>
    <s v="23846177"/>
    <s v="ZPK1"/>
    <s v="      "/>
    <d v="2019-05-24T09:53:41"/>
    <s v="No"/>
    <x v="1"/>
    <s v="VAL-STITCH-STITCH INSPECT"/>
    <s v="VAL-STITCH LEAFLET"/>
    <x v="0"/>
    <s v="ramana"/>
    <d v="2019-05-24T12:11:12"/>
    <s v="27 Days 18 Hrs"/>
    <m/>
    <m/>
    <m/>
    <m/>
    <m/>
    <s v="N"/>
    <d v="2019-11-20T23:59:59"/>
    <m/>
    <n v="1001.4480000000001"/>
  </r>
  <r>
    <s v="23846178-001"/>
    <s v="Available"/>
    <s v="14-30 Days"/>
    <s v="91034670-01"/>
    <s v="SA4646 - 27MM STITCHED LEAFLET CE"/>
    <m/>
    <m/>
    <s v="23846178"/>
    <n v="1"/>
    <n v="1"/>
    <s v="23846178"/>
    <s v="ZPK1"/>
    <s v="      "/>
    <d v="2019-05-24T11:54:12"/>
    <s v="No"/>
    <x v="1"/>
    <s v="VAL-STITCH-STITCH INSPECT"/>
    <s v="VAL-STITCH LEAFLET"/>
    <x v="0"/>
    <s v="mddesas"/>
    <d v="2019-05-28T08:57:53"/>
    <s v="23 Days 22 Hrs"/>
    <m/>
    <m/>
    <m/>
    <m/>
    <m/>
    <s v="N"/>
    <d v="2019-11-20T23:59:59"/>
    <m/>
    <n v="1001.4480000000001"/>
  </r>
  <r>
    <s v="23846180-001"/>
    <s v="Available"/>
    <s v="14-30 Days"/>
    <s v="91034670-01"/>
    <s v="SA4646 - 27MM STITCHED LEAFLET CE"/>
    <m/>
    <m/>
    <s v="23846180"/>
    <n v="1"/>
    <n v="1"/>
    <s v="23846180"/>
    <s v="ZPK1"/>
    <s v="      "/>
    <d v="2019-05-27T12:12:20"/>
    <s v="No"/>
    <x v="1"/>
    <s v="VAL-STITCH-STITCH INSPECT"/>
    <s v="VAL-STITCH LEAFLET"/>
    <x v="0"/>
    <s v="ramana"/>
    <d v="2019-05-27T15:41:48"/>
    <s v="24 Days 15 Hrs"/>
    <m/>
    <m/>
    <m/>
    <m/>
    <m/>
    <s v="N"/>
    <d v="2019-11-20T23:59:59"/>
    <m/>
    <n v="1001.4480000000001"/>
  </r>
  <r>
    <s v="23846181-001"/>
    <s v="Available"/>
    <s v="14-30 Days"/>
    <s v="91034670-01"/>
    <s v="SA4646 - 27MM STITCHED LEAFLET CE"/>
    <m/>
    <m/>
    <s v="23846181"/>
    <n v="1"/>
    <n v="1"/>
    <s v="23846181"/>
    <s v="ZPK1"/>
    <s v="      "/>
    <d v="2019-05-27T11:15:57"/>
    <s v="No"/>
    <x v="1"/>
    <s v="VAL-STITCH-STITCH INSPECT"/>
    <s v="VAL-STITCH LEAFLET"/>
    <x v="0"/>
    <s v="ramana"/>
    <d v="2019-05-27T15:02:18"/>
    <s v="24 Days 15 Hrs"/>
    <m/>
    <m/>
    <m/>
    <m/>
    <m/>
    <s v="N"/>
    <d v="2019-11-20T23:59:59"/>
    <m/>
    <n v="1001.4480000000001"/>
  </r>
  <r>
    <s v="23846182-001"/>
    <s v="Available"/>
    <s v="14-30 Days"/>
    <s v="91034670-01"/>
    <s v="SA4646 - 27MM STITCHED LEAFLET CE"/>
    <m/>
    <m/>
    <s v="23846182"/>
    <n v="1"/>
    <n v="1"/>
    <s v="23846182"/>
    <s v="ZPK1"/>
    <s v="      "/>
    <d v="2019-05-27T10:55:24"/>
    <s v="No"/>
    <x v="1"/>
    <s v="VAL-STITCH-STITCH INSPECT"/>
    <s v="VAL-STITCH LEAFLET"/>
    <x v="0"/>
    <s v="zulkifa"/>
    <d v="2019-05-27T12:56:33"/>
    <s v="24 Days 18 Hrs"/>
    <m/>
    <m/>
    <m/>
    <m/>
    <m/>
    <s v="N"/>
    <d v="2019-11-20T23:59:59"/>
    <m/>
    <n v="1001.4480000000001"/>
  </r>
  <r>
    <s v="23846183-001"/>
    <s v="Available"/>
    <s v="14-30 Days"/>
    <s v="91034670-01"/>
    <s v="SA4646 - 27MM STITCHED LEAFLET CE"/>
    <m/>
    <m/>
    <s v="23846183"/>
    <n v="1"/>
    <n v="1"/>
    <s v="23846183"/>
    <s v="ZPK1"/>
    <s v="      "/>
    <d v="2019-05-27T15:32:14"/>
    <s v="No"/>
    <x v="1"/>
    <s v="VAL-STITCH-STITCH INSPECT"/>
    <s v="VAL-STITCH LEAFLET"/>
    <x v="0"/>
    <s v="omarn2"/>
    <d v="2019-05-28T08:56:07"/>
    <s v="23 Days 22 Hrs"/>
    <m/>
    <m/>
    <m/>
    <m/>
    <m/>
    <s v="N"/>
    <d v="2019-11-20T23:59:59"/>
    <m/>
    <n v="1001.4480000000001"/>
  </r>
  <r>
    <s v="23846184-001"/>
    <s v="Available"/>
    <s v="14-30 Days"/>
    <s v="91034670-01"/>
    <s v="SA4646 - 27MM STITCHED LEAFLET CE"/>
    <m/>
    <m/>
    <s v="23846184"/>
    <n v="1"/>
    <n v="1"/>
    <s v="23846184"/>
    <s v="ZPK1"/>
    <s v="      "/>
    <d v="2019-05-27T11:39:55"/>
    <s v="No"/>
    <x v="1"/>
    <s v="VAL-STITCH-STITCH INSPECT"/>
    <s v="VAL-STITCH LEAFLET"/>
    <x v="0"/>
    <s v="zulkifa"/>
    <d v="2019-05-27T13:54:35"/>
    <s v="24 Days 17 Hrs"/>
    <m/>
    <m/>
    <m/>
    <m/>
    <m/>
    <s v="N"/>
    <d v="2019-11-20T23:59:59"/>
    <m/>
    <n v="1001.4480000000001"/>
  </r>
  <r>
    <s v="23846185-001"/>
    <s v="Available"/>
    <s v="14-30 Days"/>
    <s v="91034670-01"/>
    <s v="SA4646 - 27MM STITCHED LEAFLET CE"/>
    <m/>
    <m/>
    <s v="23846185"/>
    <n v="1"/>
    <n v="1"/>
    <s v="23846185"/>
    <s v="ZPK1"/>
    <s v="      "/>
    <d v="2019-05-27T10:12:04"/>
    <s v="No"/>
    <x v="1"/>
    <s v="VAL-STITCH-STITCH INSPECT"/>
    <s v="VAL-STITCH LEAFLET"/>
    <x v="0"/>
    <s v="ramana"/>
    <d v="2019-05-27T12:02:40"/>
    <s v="24 Days 18 Hrs"/>
    <m/>
    <m/>
    <m/>
    <m/>
    <m/>
    <s v="N"/>
    <d v="2019-11-20T23:59:59"/>
    <m/>
    <n v="1001.4480000000001"/>
  </r>
  <r>
    <s v="23846186-001"/>
    <s v="Available"/>
    <s v="14-30 Days"/>
    <s v="91034670-01"/>
    <s v="SA4646 - 27MM STITCHED LEAFLET CE"/>
    <m/>
    <m/>
    <s v="23846186"/>
    <n v="1"/>
    <n v="1"/>
    <s v="23846186"/>
    <s v="ZPK1"/>
    <s v="      "/>
    <d v="2019-05-27T12:30:13"/>
    <s v="No"/>
    <x v="1"/>
    <s v="VAL-STITCH-STITCH INSPECT"/>
    <s v="VAL-STITCH LEAFLET"/>
    <x v="0"/>
    <s v="zulkifa"/>
    <d v="2019-05-27T15:08:16"/>
    <s v="24 Days 15 Hrs"/>
    <m/>
    <m/>
    <m/>
    <m/>
    <m/>
    <s v="N"/>
    <d v="2019-11-20T23:59:59"/>
    <m/>
    <n v="1001.4480000000001"/>
  </r>
  <r>
    <s v="23846187-001"/>
    <s v="Available"/>
    <s v="14-30 Days"/>
    <s v="91034670-01"/>
    <s v="SA4646 - 27MM STITCHED LEAFLET CE"/>
    <m/>
    <m/>
    <s v="23846187"/>
    <n v="1"/>
    <n v="1"/>
    <s v="23846187"/>
    <s v="ZPK1"/>
    <s v="      "/>
    <d v="2019-05-25T07:23:47"/>
    <s v="No"/>
    <x v="1"/>
    <s v="VAL-STITCH-STITCH INSPECT"/>
    <s v="VAL-STITCH LEAFLET"/>
    <x v="0"/>
    <s v="zulkifa"/>
    <d v="2019-05-25T09:15:53"/>
    <s v="26 Days 21 Hrs"/>
    <m/>
    <m/>
    <m/>
    <m/>
    <m/>
    <s v="N"/>
    <d v="2019-11-20T23:59:59"/>
    <m/>
    <n v="1001.4480000000001"/>
  </r>
  <r>
    <s v="23846188-001"/>
    <s v="Available"/>
    <s v="14-30 Days"/>
    <s v="91034670-01"/>
    <s v="SA4646 - 27MM STITCHED LEAFLET CE"/>
    <m/>
    <m/>
    <s v="23846188"/>
    <n v="1"/>
    <n v="1"/>
    <s v="23846188"/>
    <s v="ZPK1"/>
    <s v="      "/>
    <d v="2019-05-24T09:02:02"/>
    <s v="No"/>
    <x v="1"/>
    <s v="VAL-STITCH-STITCH INSPECT"/>
    <s v="VAL-STITCH LEAFLET"/>
    <x v="0"/>
    <s v="ramana"/>
    <d v="2019-05-24T11:27:24"/>
    <s v="27 Days 19 Hrs"/>
    <m/>
    <m/>
    <m/>
    <m/>
    <m/>
    <s v="N"/>
    <d v="2019-11-20T23:59:59"/>
    <m/>
    <n v="1001.4480000000001"/>
  </r>
  <r>
    <s v="23846189-001"/>
    <s v="Available"/>
    <s v="14-30 Days"/>
    <s v="91034670-01"/>
    <s v="SA4646 - 27MM STITCHED LEAFLET CE"/>
    <m/>
    <m/>
    <s v="23846189"/>
    <n v="1"/>
    <n v="1"/>
    <s v="23846189"/>
    <s v="ZPK1"/>
    <s v="      "/>
    <d v="2019-05-25T07:05:31"/>
    <s v="No"/>
    <x v="1"/>
    <s v="VAL-STITCH-STITCH INSPECT"/>
    <s v="VAL-STITCH LEAFLET"/>
    <x v="0"/>
    <s v="ramana"/>
    <d v="2019-05-25T08:43:12"/>
    <s v="26 Days 22 Hrs"/>
    <m/>
    <m/>
    <m/>
    <m/>
    <m/>
    <s v="N"/>
    <d v="2019-11-20T23:59:59"/>
    <m/>
    <n v="1001.4480000000001"/>
  </r>
  <r>
    <s v="23846190-001"/>
    <s v="Available"/>
    <s v="14-30 Days"/>
    <s v="91034670-01"/>
    <s v="SA4646 - 27MM STITCHED LEAFLET CE"/>
    <m/>
    <m/>
    <s v="23846190"/>
    <n v="1"/>
    <n v="1"/>
    <s v="23846190"/>
    <s v="ZPK1"/>
    <s v="      "/>
    <d v="2019-05-24T10:25:31"/>
    <s v="No"/>
    <x v="1"/>
    <s v="VAL-STITCH-STITCH INSPECT"/>
    <s v="VAL-STITCH LEAFLET"/>
    <x v="0"/>
    <s v="ramana"/>
    <d v="2019-05-25T08:52:14"/>
    <s v="26 Days 22 Hrs"/>
    <m/>
    <m/>
    <m/>
    <m/>
    <m/>
    <s v="N"/>
    <d v="2019-11-20T23:59:59"/>
    <m/>
    <n v="1001.4480000000001"/>
  </r>
  <r>
    <s v="23846191-001"/>
    <s v="Available"/>
    <s v="14-30 Days"/>
    <s v="91034670-01"/>
    <s v="SA4646 - 27MM STITCHED LEAFLET CE"/>
    <m/>
    <m/>
    <s v="23846191"/>
    <n v="1"/>
    <n v="1"/>
    <s v="23846191"/>
    <s v="ZPK1"/>
    <s v="      "/>
    <d v="2019-05-24T15:03:47"/>
    <s v="No"/>
    <x v="1"/>
    <s v="VAL-STITCH-STITCH INSPECT"/>
    <s v="VAL-STITCH LEAFLET"/>
    <x v="0"/>
    <s v="zulkifa"/>
    <d v="2019-05-29T08:43:43"/>
    <s v="22 Days 22 Hrs"/>
    <m/>
    <m/>
    <m/>
    <m/>
    <m/>
    <s v="N"/>
    <d v="2019-11-20T23:59:59"/>
    <m/>
    <n v="1001.4480000000001"/>
  </r>
  <r>
    <s v="23846192-001"/>
    <s v="Available"/>
    <s v="14-30 Days"/>
    <s v="91034670-01"/>
    <s v="SA4646 - 27MM STITCHED LEAFLET CE"/>
    <m/>
    <m/>
    <s v="23846192"/>
    <n v="1"/>
    <n v="1"/>
    <s v="23846192"/>
    <s v="ZPK1"/>
    <s v="      "/>
    <d v="2019-05-24T09:57:57"/>
    <s v="No"/>
    <x v="1"/>
    <s v="VAL-STITCH-STITCH INSPECT"/>
    <s v="VAL-STITCH LEAFLET"/>
    <x v="0"/>
    <s v="zulkifa"/>
    <d v="2019-05-25T08:19:59"/>
    <s v="26 Days 22 Hrs"/>
    <m/>
    <m/>
    <m/>
    <m/>
    <m/>
    <s v="N"/>
    <d v="2019-11-20T23:59:59"/>
    <m/>
    <n v="1001.4480000000001"/>
  </r>
  <r>
    <s v="23846193-001"/>
    <s v="Available"/>
    <s v="14-30 Days"/>
    <s v="91034670-01"/>
    <s v="SA4646 - 27MM STITCHED LEAFLET CE"/>
    <m/>
    <m/>
    <s v="23846193"/>
    <n v="1"/>
    <n v="1"/>
    <s v="23846193"/>
    <s v="ZPK1"/>
    <s v="      "/>
    <d v="2019-05-24T09:39:03"/>
    <s v="No"/>
    <x v="1"/>
    <s v="VAL-STITCH-STITCH INSPECT"/>
    <s v="VAL-STITCH LEAFLET"/>
    <x v="0"/>
    <s v="ramana"/>
    <d v="2019-05-24T12:03:40"/>
    <s v="27 Days 18 Hrs"/>
    <m/>
    <m/>
    <m/>
    <m/>
    <m/>
    <s v="N"/>
    <d v="2019-11-20T23:59:59"/>
    <m/>
    <n v="1001.4480000000001"/>
  </r>
  <r>
    <s v="23846194-001"/>
    <s v="Available"/>
    <s v="14-30 Days"/>
    <s v="91034670-01"/>
    <s v="SA4646 - 27MM STITCHED LEAFLET CE"/>
    <m/>
    <m/>
    <s v="23846194"/>
    <n v="1"/>
    <n v="1"/>
    <s v="23846194"/>
    <s v="ZPK1"/>
    <s v="      "/>
    <d v="2019-05-25T07:50:30"/>
    <s v="No"/>
    <x v="1"/>
    <s v="VAL-STITCH-STITCH INSPECT"/>
    <s v="VAL-STITCH LEAFLET"/>
    <x v="0"/>
    <s v="mddesas"/>
    <d v="2019-05-28T08:37:33"/>
    <s v="23 Days 22 Hrs"/>
    <m/>
    <m/>
    <m/>
    <m/>
    <m/>
    <s v="N"/>
    <d v="2019-11-20T23:59:59"/>
    <m/>
    <n v="1001.4480000000001"/>
  </r>
  <r>
    <s v="23846313-001"/>
    <s v="Available"/>
    <s v="1-4 Days"/>
    <s v="50525282-02"/>
    <s v="LOTUS EDGE 27 MM VALVE ASSEMBLY"/>
    <m/>
    <m/>
    <s v="23846313"/>
    <n v="1"/>
    <n v="1"/>
    <s v="23846313"/>
    <s v="ZPK1"/>
    <s v="      "/>
    <d v="2019-05-27T10:50:45"/>
    <s v="No"/>
    <x v="3"/>
    <s v="VAL-Edge Ass-Holder Insert"/>
    <s v="VAL-VALVE ASSY"/>
    <x v="1"/>
    <s v="yahayas"/>
    <d v="2019-06-18T23:01:53"/>
    <s v="2 Days 7 Hrs"/>
    <m/>
    <m/>
    <m/>
    <m/>
    <m/>
    <s v="N"/>
    <m/>
    <m/>
    <n v="4139.57"/>
  </r>
  <r>
    <s v="23846314-001"/>
    <s v="Available"/>
    <s v="0-24 Hours"/>
    <s v="50525282-02"/>
    <s v="LOTUS EDGE 27 MM VALVE ASSEMBLY"/>
    <m/>
    <m/>
    <s v="23846314"/>
    <n v="1"/>
    <n v="1"/>
    <s v="23846314"/>
    <s v="ZPK1"/>
    <s v="      "/>
    <d v="2019-05-27T10:19:14"/>
    <s v="No"/>
    <x v="2"/>
    <s v="VAL-Edge Ass-Valve Packaging"/>
    <s v="VAL-VALVE ASSY"/>
    <x v="1"/>
    <s v="hashin1"/>
    <d v="2019-06-20T16:35:36"/>
    <s v="0 Days 14 Hrs"/>
    <s v="PENNC0003268"/>
    <s v="BSUM"/>
    <s v="Closed"/>
    <s v="BSUM-B11 BUCKLE SUTURE MELT."/>
    <s v="NC Rework"/>
    <s v="N"/>
    <d v="2020-02-18T23:59:59"/>
    <m/>
    <n v="4139.57"/>
  </r>
  <r>
    <s v="23846315-001"/>
    <s v="Available"/>
    <s v="0-24 Hours"/>
    <s v="50525282-02"/>
    <s v="LOTUS EDGE 27 MM VALVE ASSEMBLY"/>
    <m/>
    <m/>
    <s v="23846315"/>
    <n v="1"/>
    <n v="1"/>
    <s v="23846315"/>
    <s v="ZPK1"/>
    <s v="      "/>
    <d v="2019-05-27T12:48:19"/>
    <s v="No"/>
    <x v="2"/>
    <s v="VAL-Edge Ass-Valve Packaging"/>
    <s v="VAL-VALVE ASSY"/>
    <x v="1"/>
    <s v="hashin1"/>
    <d v="2019-06-20T22:04:37"/>
    <s v="0 Days 8 Hrs"/>
    <m/>
    <m/>
    <m/>
    <m/>
    <m/>
    <s v="N"/>
    <d v="2020-02-18T23:59:59"/>
    <m/>
    <n v="4139.57"/>
  </r>
  <r>
    <s v="23846316-001"/>
    <s v="Available"/>
    <s v="14-30 Days"/>
    <s v="50525282-02"/>
    <s v="LOTUS EDGE 27 MM VALVE ASSEMBLY"/>
    <m/>
    <m/>
    <s v="23846316"/>
    <n v="1"/>
    <n v="1"/>
    <s v="23846316"/>
    <s v="ZPK1"/>
    <s v="      "/>
    <d v="2019-05-28T17:22:32"/>
    <s v="No"/>
    <x v="13"/>
    <s v="VAL-Edge Ass-Post to Leaflet"/>
    <s v="VAL-VALVE ASSY"/>
    <x v="1"/>
    <s v="zainoln"/>
    <d v="2019-05-29T15:08:16"/>
    <s v="22 Days 15 Hrs"/>
    <s v="PENNC0003452"/>
    <s v="CDEL"/>
    <s v="InNCRework"/>
    <s v="CDEL delamination p6-p11"/>
    <s v="NC Rework"/>
    <s v="N"/>
    <m/>
    <m/>
    <n v="4139.57"/>
  </r>
  <r>
    <s v="23846317-001"/>
    <s v="Available"/>
    <s v="0-24 Hours"/>
    <s v="50525282-02"/>
    <s v="LOTUS EDGE 27 MM VALVE ASSEMBLY"/>
    <m/>
    <m/>
    <s v="23846317"/>
    <n v="1"/>
    <n v="1"/>
    <s v="23846317"/>
    <s v="ZPK1"/>
    <s v="      "/>
    <d v="2019-05-29T10:34:30"/>
    <s v="No"/>
    <x v="2"/>
    <s v="VAL-Edge Ass-Valve Packaging"/>
    <s v="VAL-VALVE ASSY"/>
    <x v="1"/>
    <s v="hashin1"/>
    <d v="2019-06-20T16:36:30"/>
    <s v="0 Days 14 Hrs"/>
    <m/>
    <m/>
    <m/>
    <m/>
    <m/>
    <s v="N"/>
    <d v="2020-02-18T23:59:59"/>
    <m/>
    <n v="4139.57"/>
  </r>
  <r>
    <s v="23846319-001"/>
    <s v="Available"/>
    <s v="7-14 Days"/>
    <s v="50525282-02"/>
    <s v="LOTUS EDGE 27 MM VALVE ASSEMBLY"/>
    <m/>
    <m/>
    <s v="23846319"/>
    <n v="1"/>
    <n v="1"/>
    <s v="23846319"/>
    <s v="ZPK1"/>
    <s v="      "/>
    <d v="2019-05-29T08:03:06"/>
    <s v="No"/>
    <x v="3"/>
    <s v="VAL-Edge Ass-Holder Insert"/>
    <s v="VAL-VALVE ASSY"/>
    <x v="1"/>
    <s v="hashin1"/>
    <d v="2019-06-12T12:23:44"/>
    <s v="8 Days 18 Hrs"/>
    <m/>
    <m/>
    <m/>
    <m/>
    <m/>
    <s v="N"/>
    <m/>
    <m/>
    <n v="4139.57"/>
  </r>
  <r>
    <s v="23846669-001"/>
    <s v="Available"/>
    <s v="0-24 Hours"/>
    <s v="50525282-02"/>
    <s v="LOTUS EDGE 27 MM VALVE ASSEMBLY"/>
    <m/>
    <m/>
    <s v="23846669"/>
    <n v="1"/>
    <n v="1"/>
    <s v="23846669"/>
    <s v="ZPK1"/>
    <s v="      "/>
    <d v="2019-05-27T10:34:58"/>
    <s v="No"/>
    <x v="3"/>
    <s v="VAL-Edge Ass-Holder Insert"/>
    <s v="VAL-VALVE ASSY"/>
    <x v="1"/>
    <s v="yahayas"/>
    <d v="2019-06-20T18:05:08"/>
    <s v="0 Days 12 Hrs"/>
    <m/>
    <m/>
    <m/>
    <m/>
    <m/>
    <s v="N"/>
    <m/>
    <m/>
    <n v="4139.57"/>
  </r>
  <r>
    <s v="23846670-001"/>
    <s v="Available"/>
    <s v="0-24 Hours"/>
    <s v="50525282-02"/>
    <s v="LOTUS EDGE 27 MM VALVE ASSEMBLY"/>
    <m/>
    <m/>
    <s v="23846670"/>
    <n v="1"/>
    <n v="1"/>
    <s v="23846670"/>
    <s v="ZPK1"/>
    <s v="      "/>
    <d v="2019-05-27T10:53:03"/>
    <s v="No"/>
    <x v="2"/>
    <s v="VAL-Edge Ass-Valve Packaging"/>
    <s v="VAL-VALVE ASSY"/>
    <x v="1"/>
    <s v="hashin1"/>
    <d v="2019-06-20T18:41:43"/>
    <s v="0 Days 12 Hrs"/>
    <m/>
    <m/>
    <m/>
    <m/>
    <m/>
    <s v="N"/>
    <d v="2020-02-18T23:59:59"/>
    <m/>
    <n v="4139.57"/>
  </r>
  <r>
    <s v="23846671-001"/>
    <s v="Available"/>
    <s v="4-7 Days"/>
    <s v="50525282-02"/>
    <s v="LOTUS EDGE 27 MM VALVE ASSEMBLY"/>
    <m/>
    <m/>
    <s v="23846671"/>
    <n v="1"/>
    <n v="1"/>
    <s v="23846671"/>
    <s v="ZPK1"/>
    <s v="      "/>
    <d v="2019-05-27T13:40:30"/>
    <s v="No"/>
    <x v="3"/>
    <s v="VAL-Edge Ass-Holder Insert"/>
    <s v="VAL-VALVE ASSY"/>
    <x v="1"/>
    <s v="peterj"/>
    <d v="2019-06-14T08:43:26"/>
    <s v="6 Days 22 Hrs"/>
    <m/>
    <m/>
    <m/>
    <m/>
    <m/>
    <s v="N"/>
    <m/>
    <m/>
    <n v="4139.57"/>
  </r>
  <r>
    <s v="23846673-001"/>
    <s v="Available"/>
    <s v="1-4 Days"/>
    <s v="50525282-02"/>
    <s v="LOTUS EDGE 27 MM VALVE ASSEMBLY"/>
    <m/>
    <m/>
    <s v="23846673"/>
    <n v="1"/>
    <n v="1"/>
    <s v="23846673"/>
    <s v="ZPK1"/>
    <s v="      "/>
    <d v="2019-05-24T12:37:53"/>
    <s v="No"/>
    <x v="3"/>
    <s v="VAL-Edge Ass-Holder Insert"/>
    <s v="VAL-VALVE ASSY"/>
    <x v="1"/>
    <s v="razalip"/>
    <d v="2019-06-19T13:00:02"/>
    <s v="1 Days 18 Hrs"/>
    <m/>
    <m/>
    <m/>
    <m/>
    <m/>
    <s v="N"/>
    <m/>
    <m/>
    <n v="4139.57"/>
  </r>
  <r>
    <s v="23846675-001"/>
    <s v="Available"/>
    <s v="1-4 Days"/>
    <s v="50525282-02"/>
    <s v="LOTUS EDGE 27 MM VALVE ASSEMBLY"/>
    <m/>
    <m/>
    <s v="23846675"/>
    <n v="1"/>
    <n v="1"/>
    <s v="23846675"/>
    <s v="ZPK1"/>
    <s v="      "/>
    <d v="2019-05-25T12:03:15"/>
    <s v="No"/>
    <x v="3"/>
    <s v="VAL-Edge Ass-Holder Insert"/>
    <s v="VAL-VALVE ASSY"/>
    <x v="1"/>
    <s v="hashin1"/>
    <d v="2019-06-18T16:07:16"/>
    <s v="2 Days 14 Hrs"/>
    <m/>
    <m/>
    <m/>
    <m/>
    <m/>
    <s v="N"/>
    <m/>
    <m/>
    <n v="4139.57"/>
  </r>
  <r>
    <s v="23846760-001"/>
    <s v="Available"/>
    <s v="7-14 Days"/>
    <s v="50525282-02"/>
    <s v="LOTUS EDGE 27 MM VALVE ASSEMBLY"/>
    <m/>
    <m/>
    <s v="23846760"/>
    <n v="1"/>
    <n v="1"/>
    <s v="23846760"/>
    <s v="ZPK1"/>
    <s v="      "/>
    <d v="2019-05-28T17:15:56"/>
    <s v="No"/>
    <x v="4"/>
    <s v="VAL-Edge Ass-Seal to Leaflet"/>
    <s v="VAL-VALVE ASSY"/>
    <x v="1"/>
    <s v="mohamc1"/>
    <d v="2019-06-11T14:53:24"/>
    <s v="9 Days 16 Hrs"/>
    <m/>
    <m/>
    <m/>
    <m/>
    <m/>
    <s v="N"/>
    <m/>
    <m/>
    <n v="4139.57"/>
  </r>
  <r>
    <s v="23846761-001"/>
    <s v="Available"/>
    <s v="7-14 Days"/>
    <s v="50525282-02"/>
    <s v="LOTUS EDGE 27 MM VALVE ASSEMBLY"/>
    <m/>
    <m/>
    <s v="23846761"/>
    <n v="1"/>
    <n v="1"/>
    <s v="23846761"/>
    <s v="ZPK1"/>
    <s v="      "/>
    <d v="2019-05-29T10:40:14"/>
    <s v="No"/>
    <x v="3"/>
    <s v="VAL-Edge Ass-Holder Insert"/>
    <s v="VAL-VALVE ASSY"/>
    <x v="1"/>
    <s v="hashin1"/>
    <d v="2019-06-11T14:45:42"/>
    <s v="9 Days 16 Hrs"/>
    <m/>
    <m/>
    <m/>
    <m/>
    <m/>
    <s v="N"/>
    <m/>
    <m/>
    <n v="4139.57"/>
  </r>
  <r>
    <s v="23846763-001"/>
    <s v="Available"/>
    <s v="0-24 Hours"/>
    <s v="50525282-02"/>
    <s v="LOTUS EDGE 27 MM VALVE ASSEMBLY"/>
    <m/>
    <m/>
    <s v="23846763"/>
    <n v="1"/>
    <n v="1"/>
    <s v="23846763"/>
    <s v="ZPK1"/>
    <s v="      "/>
    <d v="2019-05-29T06:53:44"/>
    <s v="No"/>
    <x v="2"/>
    <s v="VAL-Edge Ass-Valve Packaging"/>
    <s v="VAL-VALVE ASSY"/>
    <x v="1"/>
    <s v="hashin1"/>
    <d v="2019-06-20T16:34:40"/>
    <s v="0 Days 14 Hrs"/>
    <m/>
    <m/>
    <m/>
    <m/>
    <m/>
    <s v="N"/>
    <d v="2020-02-18T23:59:59"/>
    <m/>
    <n v="4139.57"/>
  </r>
  <r>
    <s v="23846764-001"/>
    <s v="Available"/>
    <s v="7-14 Days"/>
    <s v="50525282-02"/>
    <s v="LOTUS EDGE 27 MM VALVE ASSEMBLY"/>
    <m/>
    <m/>
    <s v="23846764"/>
    <n v="1"/>
    <n v="1"/>
    <s v="23846764"/>
    <s v="ZPK1"/>
    <s v="      "/>
    <d v="2019-05-27T13:42:50"/>
    <s v="No"/>
    <x v="3"/>
    <s v="VAL-Edge Ass-Holder Insert"/>
    <s v="VAL-VALVE ASSY"/>
    <x v="1"/>
    <s v="peterj"/>
    <d v="2019-06-10T14:53:31"/>
    <s v="10 Days 16 Hrs"/>
    <m/>
    <m/>
    <m/>
    <m/>
    <m/>
    <s v="N"/>
    <m/>
    <m/>
    <n v="4139.57"/>
  </r>
  <r>
    <s v="23846767-001"/>
    <s v="Available"/>
    <s v="0-24 Hours"/>
    <s v="50525282-02"/>
    <s v="LOTUS EDGE 27 MM VALVE ASSEMBLY"/>
    <m/>
    <m/>
    <s v="23846767"/>
    <n v="1"/>
    <n v="1"/>
    <s v="23846767"/>
    <s v="ZPK1"/>
    <s v="      "/>
    <d v="2019-05-28T07:37:07"/>
    <s v="No"/>
    <x v="2"/>
    <s v="VAL-Edge Ass-Valve Packaging"/>
    <s v="VAL-VALVE ASSY"/>
    <x v="1"/>
    <s v="hashin1"/>
    <d v="2019-06-20T18:40:35"/>
    <s v="0 Days 12 Hrs"/>
    <m/>
    <m/>
    <m/>
    <m/>
    <m/>
    <s v="N"/>
    <d v="2020-02-18T23:59:59"/>
    <m/>
    <n v="4139.57"/>
  </r>
  <r>
    <s v="23846769-001"/>
    <s v="Available"/>
    <s v="1-4 Days"/>
    <s v="50525282-02"/>
    <s v="LOTUS EDGE 27 MM VALVE ASSEMBLY"/>
    <m/>
    <m/>
    <s v="23846769"/>
    <n v="1"/>
    <n v="1"/>
    <s v="23846769"/>
    <s v="ZPK1"/>
    <s v="      "/>
    <d v="2019-05-29T07:31:05"/>
    <s v="No"/>
    <x v="3"/>
    <s v="VAL-Edge Ass-Holder Insert"/>
    <s v="VAL-VALVE ASSY"/>
    <x v="1"/>
    <s v="hashin1"/>
    <d v="2019-06-17T19:31:59"/>
    <s v="3 Days 11 Hrs"/>
    <s v="PENNC0003370"/>
    <s v="HOTR"/>
    <s v="Closed"/>
    <s v="HOTR-RETEST FOR FOLDING L3."/>
    <s v="NC Rework"/>
    <s v="N"/>
    <m/>
    <m/>
    <n v="4139.57"/>
  </r>
  <r>
    <s v="23846770-001"/>
    <s v="Available"/>
    <s v="0-24 Hours"/>
    <s v="50525282-02"/>
    <s v="LOTUS EDGE 27 MM VALVE ASSEMBLY"/>
    <m/>
    <m/>
    <s v="23846770"/>
    <n v="1"/>
    <n v="1"/>
    <s v="23846770"/>
    <s v="ZPK1"/>
    <s v="      "/>
    <d v="2019-05-29T08:13:06"/>
    <s v="No"/>
    <x v="14"/>
    <s v="VAL-Edge Ass-HDT"/>
    <s v="VAL-VALVE ASSY"/>
    <x v="1"/>
    <s v="mahatht"/>
    <d v="2019-06-20T22:54:40"/>
    <s v="0 Days 8 Hrs"/>
    <m/>
    <m/>
    <m/>
    <m/>
    <m/>
    <s v="N"/>
    <m/>
    <m/>
    <n v="4139.57"/>
  </r>
  <r>
    <s v="23846771-001"/>
    <s v="Available"/>
    <s v="1-4 Days"/>
    <s v="50525282-02"/>
    <s v="LOTUS EDGE 27 MM VALVE ASSEMBLY"/>
    <m/>
    <m/>
    <s v="23846771"/>
    <n v="1"/>
    <n v="1"/>
    <s v="23846771"/>
    <s v="ZPK1"/>
    <s v="      "/>
    <d v="2019-05-28T12:33:00"/>
    <s v="No"/>
    <x v="3"/>
    <s v="VAL-Edge Ass-Holder Insert"/>
    <s v="VAL-VALVE ASSY"/>
    <x v="1"/>
    <s v="hashin1"/>
    <d v="2019-06-17T16:52:18"/>
    <s v="3 Days 14 Hrs"/>
    <m/>
    <m/>
    <m/>
    <m/>
    <m/>
    <s v="N"/>
    <m/>
    <m/>
    <n v="4139.57"/>
  </r>
  <r>
    <s v="23846772-001"/>
    <s v="Available"/>
    <s v="0-24 Hours"/>
    <s v="50525282-02"/>
    <s v="LOTUS EDGE 27 MM VALVE ASSEMBLY"/>
    <m/>
    <m/>
    <s v="23846772"/>
    <n v="1"/>
    <n v="1"/>
    <s v="23846772"/>
    <s v="ZPK1"/>
    <s v="      "/>
    <d v="2019-05-28T14:09:23"/>
    <s v="No"/>
    <x v="2"/>
    <s v="VAL-Edge Ass-Valve Packaging"/>
    <s v="VAL-VALVE ASSY"/>
    <x v="1"/>
    <s v="hashin1"/>
    <d v="2019-06-20T16:32:40"/>
    <s v="0 Days 14 Hrs"/>
    <m/>
    <m/>
    <m/>
    <m/>
    <m/>
    <s v="N"/>
    <d v="2020-02-18T23:59:59"/>
    <m/>
    <n v="4139.57"/>
  </r>
  <r>
    <s v="23846773-001"/>
    <s v="Available"/>
    <s v="1-4 Days"/>
    <s v="50525282-02"/>
    <s v="LOTUS EDGE 27 MM VALVE ASSEMBLY"/>
    <m/>
    <m/>
    <s v="23846773"/>
    <n v="1"/>
    <n v="1"/>
    <s v="23846773"/>
    <s v="ZPK1"/>
    <s v="      "/>
    <d v="2019-05-28T14:21:24"/>
    <s v="No"/>
    <x v="3"/>
    <s v="VAL-Edge Ass-Holder Insert"/>
    <s v="VAL-VALVE ASSY"/>
    <x v="1"/>
    <s v="hashin1"/>
    <d v="2019-06-18T19:16:32"/>
    <s v="2 Days 11 Hrs"/>
    <m/>
    <m/>
    <m/>
    <m/>
    <m/>
    <s v="N"/>
    <m/>
    <m/>
    <n v="4139.57"/>
  </r>
  <r>
    <s v="23846791-001"/>
    <s v="Available"/>
    <s v="0-24 Hours"/>
    <s v="50525282-02"/>
    <s v="LOTUS EDGE 27 MM VALVE ASSEMBLY"/>
    <m/>
    <m/>
    <s v="23846791"/>
    <n v="1"/>
    <n v="1"/>
    <s v="23846791"/>
    <s v="ZPK1"/>
    <s v="      "/>
    <d v="2019-05-28T13:48:44"/>
    <s v="No"/>
    <x v="2"/>
    <s v="VAL-Edge Ass-Valve Packaging"/>
    <s v="VAL-VALVE ASSY"/>
    <x v="1"/>
    <s v="hashin1"/>
    <d v="2019-06-20T18:42:37"/>
    <s v="0 Days 12 Hrs"/>
    <m/>
    <m/>
    <m/>
    <m/>
    <m/>
    <s v="N"/>
    <d v="2020-02-18T23:59:59"/>
    <m/>
    <n v="4139.57"/>
  </r>
  <r>
    <s v="23846796-001"/>
    <s v="Available"/>
    <s v="1-4 Days"/>
    <s v="50525282-02"/>
    <s v="LOTUS EDGE 27 MM VALVE ASSEMBLY"/>
    <m/>
    <m/>
    <s v="23846796"/>
    <n v="1"/>
    <n v="1"/>
    <s v="23846796"/>
    <s v="ZPK1"/>
    <s v="      "/>
    <d v="2019-05-31T09:43:25"/>
    <s v="No"/>
    <x v="3"/>
    <s v="VAL-Edge Ass-Holder Insert"/>
    <s v="VAL-VALVE ASSY"/>
    <x v="1"/>
    <s v="yahayas"/>
    <d v="2019-06-19T20:20:40"/>
    <s v="1 Days 10 Hrs"/>
    <m/>
    <m/>
    <m/>
    <m/>
    <m/>
    <s v="N"/>
    <m/>
    <m/>
    <n v="4139.57"/>
  </r>
  <r>
    <s v="23846798-001"/>
    <s v="Available"/>
    <s v="0-24 Hours"/>
    <s v="50525282-02"/>
    <s v="LOTUS EDGE 27 MM VALVE ASSEMBLY"/>
    <m/>
    <m/>
    <s v="23846798"/>
    <n v="1"/>
    <n v="1"/>
    <s v="23846798"/>
    <s v="ZPK1"/>
    <s v="      "/>
    <d v="2019-05-27T10:40:28"/>
    <s v="No"/>
    <x v="2"/>
    <s v="VAL-Edge Ass-Valve Packaging"/>
    <s v="VAL-VALVE ASSY"/>
    <x v="1"/>
    <s v="hashin1"/>
    <d v="2019-06-20T18:47:33"/>
    <s v="0 Days 12 Hrs"/>
    <s v="PENNC0003271"/>
    <s v="PLPL"/>
    <s v="Closed"/>
    <s v="PLPL-POST LEG DO NOT FALL BETWEEN PASS LINE.P11/P1 (TIGHT)"/>
    <s v="NC Rework"/>
    <s v="N"/>
    <d v="2020-02-18T23:59:59"/>
    <m/>
    <n v="4139.57"/>
  </r>
  <r>
    <s v="23846801-001"/>
    <s v="Available"/>
    <s v="0-24 Hours"/>
    <s v="50525282-02"/>
    <s v="LOTUS EDGE 27 MM VALVE ASSEMBLY"/>
    <m/>
    <m/>
    <s v="23846801"/>
    <n v="1"/>
    <n v="1"/>
    <s v="23846801"/>
    <s v="ZPK1"/>
    <s v="      "/>
    <d v="2019-05-29T10:20:16"/>
    <s v="No"/>
    <x v="3"/>
    <s v="VAL-Edge Ass-Holder Insert"/>
    <s v="VAL-VALVE ASSY"/>
    <x v="1"/>
    <s v="yahayas"/>
    <d v="2019-06-20T19:04:53"/>
    <s v="0 Days 11 Hrs"/>
    <m/>
    <m/>
    <m/>
    <m/>
    <m/>
    <s v="N"/>
    <m/>
    <m/>
    <n v="4139.57"/>
  </r>
  <r>
    <s v="23846808-001"/>
    <s v="Available"/>
    <s v="1-4 Days"/>
    <s v="50525282-02"/>
    <s v="LOTUS EDGE 27 MM VALVE ASSEMBLY"/>
    <m/>
    <m/>
    <s v="23846808"/>
    <n v="1"/>
    <n v="1"/>
    <s v="23846808"/>
    <s v="ZPK1"/>
    <s v="      "/>
    <d v="2019-05-25T12:50:03"/>
    <s v="No"/>
    <x v="3"/>
    <s v="VAL-Edge Ass-Holder Insert"/>
    <s v="VAL-VALVE ASSY"/>
    <x v="1"/>
    <s v="razalip"/>
    <d v="2019-06-17T14:16:19"/>
    <s v="3 Days 16 Hrs"/>
    <m/>
    <m/>
    <m/>
    <m/>
    <m/>
    <s v="N"/>
    <m/>
    <m/>
    <n v="4139.57"/>
  </r>
  <r>
    <s v="23846815-001"/>
    <s v="Available"/>
    <s v="7-14 Days"/>
    <s v="50525282-02"/>
    <s v="LOTUS EDGE 27 MM VALVE ASSEMBLY"/>
    <m/>
    <m/>
    <s v="23846815"/>
    <n v="1"/>
    <n v="1"/>
    <s v="23846815"/>
    <s v="ZPK1"/>
    <s v="      "/>
    <d v="2019-05-27T07:11:44"/>
    <s v="No"/>
    <x v="3"/>
    <s v="VAL-Edge Ass-Holder Insert"/>
    <s v="VAL-VALVE ASSY"/>
    <x v="1"/>
    <s v="peterj"/>
    <d v="2019-06-13T15:36:39"/>
    <s v="7 Days 15 Hrs"/>
    <m/>
    <m/>
    <m/>
    <m/>
    <m/>
    <s v="N"/>
    <m/>
    <m/>
    <n v="4139.57"/>
  </r>
  <r>
    <s v="23851746-001"/>
    <s v="Available"/>
    <s v="7-14 Days"/>
    <s v="91034675-01"/>
    <s v="SA6217 - CUT LEAFLET 25MM GAL"/>
    <m/>
    <m/>
    <s v="23851746"/>
    <n v="120"/>
    <n v="31"/>
    <s v="23851746"/>
    <s v="ZPK1"/>
    <s v="      "/>
    <d v="2019-05-28T08:49:18"/>
    <s v="No"/>
    <x v="9"/>
    <s v="VAL-CUT LEAFLET25-FINAL INSPECT"/>
    <s v="VAL CUT LEAFLET"/>
    <x v="2"/>
    <s v="abdulmc"/>
    <d v="2019-06-11T15:19:47"/>
    <s v="9 Days 15 Hrs"/>
    <m/>
    <m/>
    <m/>
    <m/>
    <m/>
    <s v="N"/>
    <d v="2020-01-18T23:59:59"/>
    <m/>
    <n v="147.49700000000001"/>
  </r>
  <r>
    <s v="23851750-001"/>
    <s v="Available"/>
    <s v="7-14 Days"/>
    <s v="91034675-01"/>
    <s v="SA6217 - CUT LEAFLET 25MM GAL"/>
    <m/>
    <m/>
    <s v="23851750"/>
    <n v="120"/>
    <n v="62"/>
    <s v="23851750"/>
    <s v="ZPK1"/>
    <s v="      "/>
    <d v="2019-05-28T08:49:41"/>
    <s v="No"/>
    <x v="9"/>
    <s v="VAL-CUT LEAFLET25-FINAL INSPECT"/>
    <s v="VAL CUT LEAFLET"/>
    <x v="2"/>
    <s v="ruslif"/>
    <d v="2019-06-10T15:07:37"/>
    <s v="10 Days 15 Hrs"/>
    <m/>
    <m/>
    <m/>
    <m/>
    <m/>
    <s v="N"/>
    <d v="2020-01-18T23:59:59"/>
    <m/>
    <n v="147.49700000000001"/>
  </r>
  <r>
    <s v="23851751-001"/>
    <s v="Available"/>
    <s v="1-4 Days"/>
    <s v="91034675-01"/>
    <s v="SA6217 - CUT LEAFLET 25MM GAL"/>
    <m/>
    <m/>
    <s v="23851751"/>
    <n v="120"/>
    <n v="34"/>
    <s v="23851751"/>
    <s v="ZPK1"/>
    <s v="      "/>
    <d v="2019-05-29T08:19:33"/>
    <s v="No"/>
    <x v="9"/>
    <s v="VAL-CUT LEAFLET25-FINAL INSPECT"/>
    <s v="VAL CUT LEAFLET"/>
    <x v="2"/>
    <s v="ruslif"/>
    <d v="2019-06-18T11:09:43"/>
    <s v="2 Days 19 Hrs"/>
    <m/>
    <m/>
    <m/>
    <m/>
    <m/>
    <s v="N"/>
    <d v="2020-01-18T23:59:59"/>
    <m/>
    <n v="147.49700000000001"/>
  </r>
  <r>
    <s v="23852161-001"/>
    <s v="Available"/>
    <s v="14-30 Days"/>
    <s v="91034670-01"/>
    <s v="SA4646 - 27MM STITCHED LEAFLET CE"/>
    <m/>
    <m/>
    <s v="23852161"/>
    <n v="1"/>
    <n v="1"/>
    <s v="23852161"/>
    <s v="ZPK1"/>
    <s v="      "/>
    <d v="2019-05-27T12:55:49"/>
    <s v="No"/>
    <x v="1"/>
    <s v="VAL-STITCH-STITCH INSPECT"/>
    <s v="VAL-STITCH LEAFLET"/>
    <x v="0"/>
    <s v="ramana"/>
    <d v="2019-05-27T16:15:18"/>
    <s v="24 Days 14 Hrs"/>
    <m/>
    <m/>
    <m/>
    <m/>
    <m/>
    <s v="N"/>
    <d v="2019-11-21T23:59:59"/>
    <m/>
    <n v="1001.4480000000001"/>
  </r>
  <r>
    <s v="23852162-001"/>
    <s v="Available"/>
    <s v="14-30 Days"/>
    <s v="91034670-01"/>
    <s v="SA4646 - 27MM STITCHED LEAFLET CE"/>
    <m/>
    <m/>
    <s v="23852162"/>
    <n v="1"/>
    <n v="1"/>
    <s v="23852162"/>
    <s v="ZPK1"/>
    <s v="      "/>
    <d v="2019-05-27T12:38:17"/>
    <s v="No"/>
    <x v="1"/>
    <s v="VAL-STITCH-STITCH INSPECT"/>
    <s v="VAL-STITCH LEAFLET"/>
    <x v="0"/>
    <s v="omarn2"/>
    <d v="2019-05-28T10:49:31"/>
    <s v="23 Days 20 Hrs"/>
    <m/>
    <m/>
    <m/>
    <m/>
    <m/>
    <s v="N"/>
    <d v="2019-11-21T23:59:59"/>
    <m/>
    <n v="1001.4480000000001"/>
  </r>
  <r>
    <s v="23852163-001"/>
    <s v="Available"/>
    <s v="14-30 Days"/>
    <s v="91034670-01"/>
    <s v="SA4646 - 27MM STITCHED LEAFLET CE"/>
    <m/>
    <m/>
    <s v="23852163"/>
    <n v="1"/>
    <n v="1"/>
    <s v="23852163"/>
    <s v="ZPK1"/>
    <s v="      "/>
    <d v="2019-05-27T13:10:26"/>
    <s v="No"/>
    <x v="1"/>
    <s v="VAL-STITCH-STITCH INSPECT"/>
    <s v="VAL-STITCH LEAFLET"/>
    <x v="0"/>
    <s v="ramana"/>
    <d v="2019-05-27T16:06:25"/>
    <s v="24 Days 14 Hrs"/>
    <m/>
    <m/>
    <m/>
    <m/>
    <m/>
    <s v="N"/>
    <d v="2019-11-21T23:59:59"/>
    <m/>
    <n v="1001.4480000000001"/>
  </r>
  <r>
    <s v="23852164-001"/>
    <s v="Available"/>
    <s v="14-30 Days"/>
    <s v="91034670-01"/>
    <s v="SA4646 - 27MM STITCHED LEAFLET CE"/>
    <m/>
    <m/>
    <s v="23852164"/>
    <n v="1"/>
    <n v="1"/>
    <s v="23852164"/>
    <s v="ZPK1"/>
    <s v="      "/>
    <d v="2019-05-27T11:04:34"/>
    <s v="No"/>
    <x v="1"/>
    <s v="VAL-STITCH-STITCH INSPECT"/>
    <s v="VAL-STITCH LEAFLET"/>
    <x v="0"/>
    <s v="zulkifa"/>
    <d v="2019-05-28T13:25:55"/>
    <s v="23 Days 17 Hrs"/>
    <m/>
    <m/>
    <m/>
    <m/>
    <m/>
    <s v="N"/>
    <d v="2019-11-21T23:59:59"/>
    <m/>
    <n v="1001.4480000000001"/>
  </r>
  <r>
    <s v="23852165-001"/>
    <s v="Available"/>
    <s v="14-30 Days"/>
    <s v="91034670-01"/>
    <s v="SA4646 - 27MM STITCHED LEAFLET CE"/>
    <m/>
    <m/>
    <s v="23852165"/>
    <n v="1"/>
    <n v="1"/>
    <s v="23852165"/>
    <s v="ZPK1"/>
    <s v="      "/>
    <d v="2019-05-27T15:29:04"/>
    <s v="No"/>
    <x v="1"/>
    <s v="VAL-STITCH-STITCH INSPECT"/>
    <s v="VAL-STITCH LEAFLET"/>
    <x v="0"/>
    <s v="moktars"/>
    <d v="2019-05-29T10:35:11"/>
    <s v="22 Days 20 Hrs"/>
    <m/>
    <m/>
    <m/>
    <m/>
    <m/>
    <s v="N"/>
    <d v="2019-11-21T23:59:59"/>
    <m/>
    <n v="1001.4480000000001"/>
  </r>
  <r>
    <s v="23852166-001"/>
    <s v="Available"/>
    <s v="14-30 Days"/>
    <s v="91034670-01"/>
    <s v="SA4646 - 27MM STITCHED LEAFLET CE"/>
    <m/>
    <m/>
    <s v="23852166"/>
    <n v="1"/>
    <n v="1"/>
    <s v="23852166"/>
    <s v="ZPK1"/>
    <s v="      "/>
    <d v="2019-05-27T12:13:18"/>
    <s v="No"/>
    <x v="1"/>
    <s v="VAL-STITCH-STITCH INSPECT"/>
    <s v="VAL-STITCH LEAFLET"/>
    <x v="0"/>
    <s v="mddesas"/>
    <d v="2019-05-28T09:22:12"/>
    <s v="23 Days 21 Hrs"/>
    <m/>
    <m/>
    <m/>
    <m/>
    <m/>
    <s v="N"/>
    <d v="2019-11-21T23:59:59"/>
    <m/>
    <n v="1001.4480000000001"/>
  </r>
  <r>
    <s v="23852167-001"/>
    <s v="Available"/>
    <s v="14-30 Days"/>
    <s v="91034670-01"/>
    <s v="SA4646 - 27MM STITCHED LEAFLET CE"/>
    <m/>
    <m/>
    <s v="23852167"/>
    <n v="1"/>
    <n v="1"/>
    <s v="23852167"/>
    <s v="ZPK1"/>
    <s v="      "/>
    <d v="2019-05-27T10:57:57"/>
    <s v="No"/>
    <x v="0"/>
    <s v="VAL-STITCH-CLOSE ORDER"/>
    <s v="VAL-STITCH LEAFLET"/>
    <x v="0"/>
    <s v="ishaks"/>
    <d v="2019-05-31T12:09:46"/>
    <s v="20 Days 18 Hrs"/>
    <m/>
    <m/>
    <m/>
    <m/>
    <m/>
    <s v="N"/>
    <d v="2019-11-21T23:59:59"/>
    <m/>
    <n v="1001.4480000000001"/>
  </r>
  <r>
    <s v="23852168-001"/>
    <s v="Available"/>
    <s v="14-30 Days"/>
    <s v="91034670-01"/>
    <s v="SA4646 - 27MM STITCHED LEAFLET CE"/>
    <m/>
    <m/>
    <s v="23852168"/>
    <n v="1"/>
    <n v="1"/>
    <s v="23852168"/>
    <s v="ZPK1"/>
    <s v="      "/>
    <d v="2019-05-28T07:42:35"/>
    <s v="No"/>
    <x v="1"/>
    <s v="VAL-STITCH-STITCH INSPECT"/>
    <s v="VAL-STITCH LEAFLET"/>
    <x v="0"/>
    <s v="moktars"/>
    <d v="2019-05-29T08:04:57"/>
    <s v="22 Days 22 Hrs"/>
    <m/>
    <m/>
    <m/>
    <m/>
    <m/>
    <s v="N"/>
    <d v="2019-11-21T23:59:59"/>
    <m/>
    <n v="1001.4480000000001"/>
  </r>
  <r>
    <s v="23852170-001"/>
    <s v="Available"/>
    <s v="14-30 Days"/>
    <s v="91034670-01"/>
    <s v="SA4646 - 27MM STITCHED LEAFLET CE"/>
    <m/>
    <m/>
    <s v="23852170"/>
    <n v="1"/>
    <n v="1"/>
    <s v="23852170"/>
    <s v="ZPK1"/>
    <s v="      "/>
    <d v="2019-05-27T10:54:43"/>
    <s v="No"/>
    <x v="1"/>
    <s v="VAL-STITCH-STITCH INSPECT"/>
    <s v="VAL-STITCH LEAFLET"/>
    <x v="0"/>
    <s v="omarn2"/>
    <d v="2019-05-28T09:14:32"/>
    <s v="23 Days 21 Hrs"/>
    <m/>
    <m/>
    <m/>
    <m/>
    <m/>
    <s v="N"/>
    <d v="2019-11-21T23:59:59"/>
    <m/>
    <n v="1001.4480000000001"/>
  </r>
  <r>
    <s v="23852171-001"/>
    <s v="Available"/>
    <s v="14-30 Days"/>
    <s v="91034670-01"/>
    <s v="SA4646 - 27MM STITCHED LEAFLET CE"/>
    <m/>
    <m/>
    <s v="23852171"/>
    <n v="1"/>
    <n v="1"/>
    <s v="23852171"/>
    <s v="ZPK1"/>
    <s v="      "/>
    <d v="2019-05-27T15:56:06"/>
    <s v="No"/>
    <x v="1"/>
    <s v="VAL-STITCH-STITCH INSPECT"/>
    <s v="VAL-STITCH LEAFLET"/>
    <x v="0"/>
    <s v="mddesas"/>
    <d v="2019-05-28T08:03:36"/>
    <s v="23 Days 22 Hrs"/>
    <m/>
    <m/>
    <m/>
    <m/>
    <m/>
    <s v="N"/>
    <d v="2019-11-21T23:59:59"/>
    <m/>
    <n v="1001.4480000000001"/>
  </r>
  <r>
    <s v="23852179-001"/>
    <s v="Available"/>
    <s v="0-24 Hours"/>
    <s v="50535701-01"/>
    <s v="LOTUS EDGE STITCHED LEAFLET BSC - 25MM"/>
    <m/>
    <m/>
    <s v="23852179"/>
    <n v="1"/>
    <n v="1"/>
    <s v="23852179"/>
    <s v="ZPK1"/>
    <s v="      "/>
    <d v="2019-05-28T09:15:27"/>
    <s v="No"/>
    <x v="15"/>
    <s v="VAL-STITCH-POST LEAFLET INS"/>
    <s v="VAL-STITCH LEAFLET"/>
    <x v="0"/>
    <s v="shanms1"/>
    <d v="2019-06-20T12:28:36"/>
    <s v="0 Days 18 Hrs"/>
    <m/>
    <m/>
    <m/>
    <m/>
    <m/>
    <s v="N"/>
    <d v="2019-11-21T23:59:59"/>
    <m/>
    <n v="1692.0720000000001"/>
  </r>
  <r>
    <s v="23852361-001"/>
    <s v="Available"/>
    <s v="7-14 Days"/>
    <s v="91034665-01"/>
    <s v="SA4643 - CUT LEAFLET 23MM GAL"/>
    <m/>
    <m/>
    <s v="23852361"/>
    <n v="120"/>
    <n v="38"/>
    <s v="23852361"/>
    <s v="ZPK1"/>
    <s v="      "/>
    <d v="2019-05-28T08:46:18"/>
    <s v="No"/>
    <x v="7"/>
    <s v="VAL-CUT LEAFLET-FINAL INSPECT"/>
    <s v="VAL CUT LEAFLET"/>
    <x v="2"/>
    <s v="jaafarn"/>
    <d v="2019-06-12T11:28:38"/>
    <s v="8 Days 19 Hrs"/>
    <m/>
    <m/>
    <m/>
    <m/>
    <m/>
    <s v="N"/>
    <d v="2020-01-18T23:59:59"/>
    <m/>
    <n v="140.80500000000001"/>
  </r>
  <r>
    <s v="23854110-001"/>
    <s v="Available"/>
    <s v="0-24 Hours"/>
    <s v="50531252-02"/>
    <s v="LOTUS EDGE 25MM VALVE ASSEMBLY"/>
    <m/>
    <m/>
    <s v="23854110"/>
    <n v="1"/>
    <n v="1"/>
    <s v="23854110"/>
    <s v="ZPK1"/>
    <s v="      "/>
    <d v="2019-05-28T14:44:22"/>
    <s v="No"/>
    <x v="6"/>
    <s v="VAL-Edge Ass-Holder Insert25"/>
    <s v="VAL-VALVE ASSY"/>
    <x v="1"/>
    <s v="yahayas"/>
    <d v="2019-06-20T19:52:55"/>
    <s v="0 Days 11 Hrs"/>
    <s v="PENNC0003348"/>
    <s v="HOTR"/>
    <s v="Closed"/>
    <s v="HOTR-FOLDING (L1)."/>
    <s v="Accept per specification"/>
    <s v="N"/>
    <m/>
    <m/>
    <n v="4281.8420000000006"/>
  </r>
  <r>
    <s v="23854252-001"/>
    <s v="Available"/>
    <s v="0-24 Hours"/>
    <s v="50531251-02"/>
    <s v="LOTUS EDGE 23MM VALVE ASSEMBLY PENANG"/>
    <m/>
    <m/>
    <s v="23854252"/>
    <n v="1"/>
    <n v="1"/>
    <s v="23854252"/>
    <s v="ZPK1"/>
    <s v="      "/>
    <d v="2019-05-28T13:50:32"/>
    <s v="No"/>
    <x v="11"/>
    <s v="VAL - Edge Ass - GIPA BRP"/>
    <s v="VAL-VALVE ASSY"/>
    <x v="1"/>
    <s v="ishaks"/>
    <d v="2019-06-20T16:41:54"/>
    <s v="0 Days 14 Hrs"/>
    <m/>
    <m/>
    <m/>
    <m/>
    <m/>
    <s v="N"/>
    <d v="2020-02-21T23:59:59"/>
    <m/>
    <n v="4134.3429999999998"/>
  </r>
  <r>
    <s v="23854255-001"/>
    <s v="Available"/>
    <s v="1-4 Days"/>
    <s v="50531251-02"/>
    <s v="LOTUS EDGE 23MM VALVE ASSEMBLY PENANG"/>
    <m/>
    <m/>
    <s v="23854255"/>
    <n v="1"/>
    <n v="1"/>
    <s v="23854255"/>
    <s v="ZPK1"/>
    <s v="      "/>
    <d v="2019-05-29T07:23:54"/>
    <s v="No"/>
    <x v="3"/>
    <s v="VAL-Edge Ass-Holder Insert"/>
    <s v="VAL-VALVE ASSY"/>
    <x v="1"/>
    <s v="razalip"/>
    <d v="2019-06-17T14:07:43"/>
    <s v="3 Days 16 Hrs"/>
    <s v="PENNC0003337"/>
    <s v="CBLI"/>
    <s v="Closed"/>
    <s v="CBLI:BLISTERING (P11-P6)"/>
    <s v="NC Rework"/>
    <s v="N"/>
    <m/>
    <m/>
    <n v="4134.3429999999998"/>
  </r>
  <r>
    <s v="23854438-001"/>
    <s v="Available"/>
    <s v="1-4 Days"/>
    <s v="50531251-02"/>
    <s v="LOTUS EDGE 23MM VALVE ASSEMBLY PENANG"/>
    <m/>
    <m/>
    <s v="23854438"/>
    <n v="1"/>
    <n v="1"/>
    <s v="23854438"/>
    <s v="ZPK1"/>
    <s v="      "/>
    <d v="2019-05-27T14:01:29"/>
    <s v="No"/>
    <x v="3"/>
    <s v="VAL-Edge Ass-Holder Insert"/>
    <s v="VAL-VALVE ASSY"/>
    <x v="1"/>
    <s v="razalip"/>
    <d v="2019-06-17T14:30:41"/>
    <s v="3 Days 16 Hrs"/>
    <m/>
    <m/>
    <m/>
    <m/>
    <m/>
    <s v="N"/>
    <m/>
    <m/>
    <n v="4134.3429999999998"/>
  </r>
  <r>
    <s v="23854627-001"/>
    <s v="Available"/>
    <s v="0-24 Hours"/>
    <s v="50531251-02"/>
    <s v="LOTUS EDGE 23MM VALVE ASSEMBLY PENANG"/>
    <m/>
    <m/>
    <s v="23854627"/>
    <n v="1"/>
    <n v="1"/>
    <s v="23854627"/>
    <s v="ZPK1"/>
    <s v="      "/>
    <d v="2019-05-29T09:34:00"/>
    <s v="No"/>
    <x v="11"/>
    <s v="VAL - Edge Ass - GIPA BRP"/>
    <s v="VAL-VALVE ASSY"/>
    <x v="1"/>
    <s v="ishaks"/>
    <d v="2019-06-20T16:36:10"/>
    <s v="0 Days 14 Hrs"/>
    <m/>
    <m/>
    <m/>
    <m/>
    <m/>
    <s v="N"/>
    <d v="2020-02-21T23:59:59"/>
    <m/>
    <n v="4134.3429999999998"/>
  </r>
  <r>
    <s v="23854682-001"/>
    <s v="Available"/>
    <s v="0-24 Hours"/>
    <s v="50531251-02"/>
    <s v="LOTUS EDGE 23MM VALVE ASSEMBLY PENANG"/>
    <m/>
    <m/>
    <s v="23854682"/>
    <n v="1"/>
    <n v="1"/>
    <s v="23854682"/>
    <s v="ZPK1"/>
    <s v="      "/>
    <d v="2019-06-10T07:25:03"/>
    <s v="No"/>
    <x v="11"/>
    <s v="VAL - Edge Ass - GIPA BRP"/>
    <s v="VAL-VALVE ASSY"/>
    <x v="1"/>
    <s v="ishaks"/>
    <d v="2019-06-20T16:38:10"/>
    <s v="0 Days 14 Hrs"/>
    <m/>
    <m/>
    <m/>
    <m/>
    <m/>
    <s v="N"/>
    <d v="2020-02-21T23:59:59"/>
    <m/>
    <n v="4134.3429999999998"/>
  </r>
  <r>
    <s v="23854687-001"/>
    <s v="Available"/>
    <s v="1-4 Days"/>
    <s v="50531252-02"/>
    <s v="LOTUS EDGE 25MM VALVE ASSEMBLY"/>
    <m/>
    <m/>
    <s v="23854687"/>
    <n v="1"/>
    <n v="1"/>
    <s v="23854687"/>
    <s v="ZPK1"/>
    <s v="      "/>
    <d v="2019-05-28T10:07:32"/>
    <s v="No"/>
    <x v="6"/>
    <s v="VAL-Edge Ass-Holder Insert25"/>
    <s v="VAL-VALVE ASSY"/>
    <x v="1"/>
    <s v="hashin1"/>
    <d v="2019-06-19T18:57:29"/>
    <s v="1 Days 12 Hrs"/>
    <s v="PENNC0003341"/>
    <s v="FGKT"/>
    <s v="Closed"/>
    <s v="FGKT-Grommet knot tail short J6-J1-J11"/>
    <s v="NC Rework"/>
    <s v="N"/>
    <m/>
    <m/>
    <n v="4281.8420000000006"/>
  </r>
  <r>
    <s v="23854726-001"/>
    <s v="Available"/>
    <s v="14-30 Days"/>
    <s v="91034670-01"/>
    <s v="SA4646 - 27MM STITCHED LEAFLET CE"/>
    <m/>
    <m/>
    <s v="23854726"/>
    <n v="1"/>
    <n v="1"/>
    <s v="23854726"/>
    <s v="ZPK1"/>
    <s v="      "/>
    <d v="2019-05-28T14:23:31"/>
    <s v="No"/>
    <x v="1"/>
    <s v="VAL-STITCH-STITCH INSPECT"/>
    <s v="VAL-STITCH LEAFLET"/>
    <x v="0"/>
    <s v="omarn2"/>
    <d v="2019-05-29T12:23:19"/>
    <s v="22 Days 18 Hrs"/>
    <m/>
    <m/>
    <m/>
    <m/>
    <m/>
    <s v="N"/>
    <d v="2019-11-23T23:59:59"/>
    <m/>
    <n v="1001.4480000000001"/>
  </r>
  <r>
    <s v="23854727-001"/>
    <s v="Available"/>
    <s v="14-30 Days"/>
    <s v="91034670-01"/>
    <s v="SA4646 - 27MM STITCHED LEAFLET CE"/>
    <m/>
    <m/>
    <s v="23854727"/>
    <n v="1"/>
    <n v="1"/>
    <s v="23854727"/>
    <s v="ZPK1"/>
    <s v="      "/>
    <d v="2019-05-29T07:20:16"/>
    <s v="No"/>
    <x v="1"/>
    <s v="VAL-STITCH-STITCH INSPECT"/>
    <s v="VAL-STITCH LEAFLET"/>
    <x v="0"/>
    <s v="moktars"/>
    <d v="2019-05-29T09:17:04"/>
    <s v="22 Days 21 Hrs"/>
    <m/>
    <m/>
    <m/>
    <m/>
    <m/>
    <s v="N"/>
    <d v="2019-11-23T23:59:59"/>
    <m/>
    <n v="1001.4480000000001"/>
  </r>
  <r>
    <s v="23854728-001"/>
    <s v="Available"/>
    <s v="14-30 Days"/>
    <s v="91034670-01"/>
    <s v="SA4646 - 27MM STITCHED LEAFLET CE"/>
    <m/>
    <m/>
    <s v="23854728"/>
    <n v="1"/>
    <n v="1"/>
    <s v="23854728"/>
    <s v="ZPK1"/>
    <s v="      "/>
    <d v="2019-05-29T07:24:17"/>
    <s v="No"/>
    <x v="1"/>
    <s v="VAL-STITCH-STITCH INSPECT"/>
    <s v="VAL-STITCH LEAFLET"/>
    <x v="0"/>
    <s v="ramana"/>
    <d v="2019-05-29T12:22:58"/>
    <s v="22 Days 18 Hrs"/>
    <m/>
    <m/>
    <m/>
    <m/>
    <m/>
    <s v="N"/>
    <d v="2019-11-23T23:59:59"/>
    <m/>
    <n v="1001.4480000000001"/>
  </r>
  <r>
    <s v="23854729-001"/>
    <s v="Available"/>
    <s v="14-30 Days"/>
    <s v="91034670-01"/>
    <s v="SA4646 - 27MM STITCHED LEAFLET CE"/>
    <m/>
    <m/>
    <s v="23854729"/>
    <n v="1"/>
    <n v="1"/>
    <s v="23854729"/>
    <s v="ZPK1"/>
    <s v="      "/>
    <d v="2019-05-28T14:12:57"/>
    <s v="No"/>
    <x v="1"/>
    <s v="VAL-STITCH-STITCH INSPECT"/>
    <s v="VAL-STITCH LEAFLET"/>
    <x v="0"/>
    <s v="omarn2"/>
    <d v="2019-05-29T08:23:40"/>
    <s v="22 Days 22 Hrs"/>
    <m/>
    <m/>
    <m/>
    <m/>
    <m/>
    <s v="N"/>
    <d v="2019-11-23T23:59:59"/>
    <m/>
    <n v="1001.4480000000001"/>
  </r>
  <r>
    <s v="23854730-001"/>
    <s v="Available"/>
    <s v="14-30 Days"/>
    <s v="91034670-01"/>
    <s v="SA4646 - 27MM STITCHED LEAFLET CE"/>
    <m/>
    <m/>
    <s v="23854730"/>
    <n v="1"/>
    <n v="1"/>
    <s v="23854730"/>
    <s v="ZPK1"/>
    <s v="      "/>
    <d v="2019-05-28T07:54:08"/>
    <s v="No"/>
    <x v="1"/>
    <s v="VAL-STITCH-STITCH INSPECT"/>
    <s v="VAL-STITCH LEAFLET"/>
    <x v="0"/>
    <s v="omarn2"/>
    <d v="2019-05-28T10:30:11"/>
    <s v="23 Days 20 Hrs"/>
    <m/>
    <m/>
    <m/>
    <m/>
    <m/>
    <s v="N"/>
    <d v="2019-11-23T23:59:59"/>
    <m/>
    <n v="1001.4480000000001"/>
  </r>
  <r>
    <s v="23854731-001"/>
    <s v="Available"/>
    <s v="14-30 Days"/>
    <s v="91034670-01"/>
    <s v="SA4646 - 27MM STITCHED LEAFLET CE"/>
    <m/>
    <m/>
    <s v="23854731"/>
    <n v="1"/>
    <n v="1"/>
    <s v="23854731"/>
    <s v="ZPK1"/>
    <s v="      "/>
    <d v="2019-05-28T12:04:06"/>
    <s v="No"/>
    <x v="1"/>
    <s v="VAL-STITCH-STITCH INSPECT"/>
    <s v="VAL-STITCH LEAFLET"/>
    <x v="0"/>
    <s v="omarn2"/>
    <d v="2019-05-28T14:07:24"/>
    <s v="23 Days 16 Hrs"/>
    <m/>
    <m/>
    <m/>
    <m/>
    <m/>
    <s v="N"/>
    <d v="2019-11-23T23:59:59"/>
    <m/>
    <n v="1001.4480000000001"/>
  </r>
  <r>
    <s v="23854732-001"/>
    <s v="Available"/>
    <s v="14-30 Days"/>
    <s v="91034670-01"/>
    <s v="SA4646 - 27MM STITCHED LEAFLET CE"/>
    <m/>
    <m/>
    <s v="23854732"/>
    <n v="1"/>
    <n v="1"/>
    <s v="23854732"/>
    <s v="ZPK1"/>
    <s v="      "/>
    <d v="2019-05-28T07:54:09"/>
    <s v="No"/>
    <x v="1"/>
    <s v="VAL-STITCH-STITCH INSPECT"/>
    <s v="VAL-STITCH LEAFLET"/>
    <x v="0"/>
    <s v="ramana"/>
    <d v="2019-05-28T12:29:13"/>
    <s v="23 Days 18 Hrs"/>
    <m/>
    <m/>
    <m/>
    <m/>
    <m/>
    <s v="N"/>
    <d v="2019-11-23T23:59:59"/>
    <m/>
    <n v="1001.4480000000001"/>
  </r>
  <r>
    <s v="23854733-001"/>
    <s v="Available"/>
    <s v="14-30 Days"/>
    <s v="91034670-01"/>
    <s v="SA4646 - 27MM STITCHED LEAFLET CE"/>
    <m/>
    <m/>
    <s v="23854733"/>
    <n v="1"/>
    <n v="1"/>
    <s v="23854733"/>
    <s v="ZPK1"/>
    <s v="      "/>
    <d v="2019-05-28T10:31:34"/>
    <s v="No"/>
    <x v="1"/>
    <s v="VAL-STITCH-STITCH INSPECT"/>
    <s v="VAL-STITCH LEAFLET"/>
    <x v="0"/>
    <s v="ramana"/>
    <d v="2019-05-28T12:03:48"/>
    <s v="23 Days 18 Hrs"/>
    <m/>
    <m/>
    <m/>
    <m/>
    <m/>
    <s v="N"/>
    <d v="2019-11-23T23:59:59"/>
    <m/>
    <n v="1001.4480000000001"/>
  </r>
  <r>
    <s v="23854735-001"/>
    <s v="Available"/>
    <s v="14-30 Days"/>
    <s v="91034670-01"/>
    <s v="SA4646 - 27MM STITCHED LEAFLET CE"/>
    <m/>
    <m/>
    <s v="23854735"/>
    <n v="1"/>
    <n v="1"/>
    <s v="23854735"/>
    <s v="ZPK1"/>
    <s v="      "/>
    <d v="2019-05-28T09:15:38"/>
    <s v="No"/>
    <x v="1"/>
    <s v="VAL-STITCH-STITCH INSPECT"/>
    <s v="VAL-STITCH LEAFLET"/>
    <x v="0"/>
    <s v="omarn2"/>
    <d v="2019-05-29T11:05:45"/>
    <s v="22 Days 19 Hrs"/>
    <m/>
    <m/>
    <m/>
    <m/>
    <m/>
    <s v="N"/>
    <d v="2019-11-23T23:59:59"/>
    <m/>
    <n v="1001.4480000000001"/>
  </r>
  <r>
    <s v="23854736-001"/>
    <s v="Available"/>
    <s v="14-30 Days"/>
    <s v="91034670-01"/>
    <s v="SA4646 - 27MM STITCHED LEAFLET CE"/>
    <m/>
    <m/>
    <s v="23854736"/>
    <n v="1"/>
    <n v="1"/>
    <s v="23854736"/>
    <s v="ZPK1"/>
    <s v="      "/>
    <d v="2019-05-28T08:20:06"/>
    <s v="No"/>
    <x v="1"/>
    <s v="VAL-STITCH-STITCH INSPECT"/>
    <s v="VAL-STITCH LEAFLET"/>
    <x v="0"/>
    <s v="ramana"/>
    <d v="2019-05-28T12:13:22"/>
    <s v="23 Days 18 Hrs"/>
    <m/>
    <m/>
    <m/>
    <m/>
    <m/>
    <s v="N"/>
    <d v="2019-11-23T23:59:59"/>
    <m/>
    <n v="1001.4480000000001"/>
  </r>
  <r>
    <s v="23854737-001"/>
    <s v="Available"/>
    <s v="14-30 Days"/>
    <s v="91034670-01"/>
    <s v="SA4646 - 27MM STITCHED LEAFLET CE"/>
    <m/>
    <m/>
    <s v="23854737"/>
    <n v="1"/>
    <n v="1"/>
    <s v="23854737"/>
    <s v="ZPK1"/>
    <s v="      "/>
    <d v="2019-05-28T07:53:24"/>
    <s v="No"/>
    <x v="1"/>
    <s v="VAL-STITCH-STITCH INSPECT"/>
    <s v="VAL-STITCH LEAFLET"/>
    <x v="0"/>
    <s v="zulkifa"/>
    <d v="2019-05-28T10:02:00"/>
    <s v="23 Days 20 Hrs"/>
    <m/>
    <m/>
    <m/>
    <m/>
    <m/>
    <s v="N"/>
    <d v="2019-11-23T23:59:59"/>
    <m/>
    <n v="1001.4480000000001"/>
  </r>
  <r>
    <s v="23854738-001"/>
    <s v="Available"/>
    <s v="14-30 Days"/>
    <s v="91034670-01"/>
    <s v="SA4646 - 27MM STITCHED LEAFLET CE"/>
    <m/>
    <m/>
    <s v="23854738"/>
    <n v="1"/>
    <n v="1"/>
    <s v="23854738"/>
    <s v="ZPK1"/>
    <s v="      "/>
    <d v="2019-05-28T09:25:39"/>
    <s v="No"/>
    <x v="1"/>
    <s v="VAL-STITCH-STITCH INSPECT"/>
    <s v="VAL-STITCH LEAFLET"/>
    <x v="0"/>
    <s v="mddesas"/>
    <d v="2019-05-28T11:49:04"/>
    <s v="23 Days 19 Hrs"/>
    <m/>
    <m/>
    <m/>
    <m/>
    <m/>
    <s v="N"/>
    <d v="2019-11-23T23:59:59"/>
    <m/>
    <n v="1001.4480000000001"/>
  </r>
  <r>
    <s v="23854739-001"/>
    <s v="Available"/>
    <s v="14-30 Days"/>
    <s v="91034670-01"/>
    <s v="SA4646 - 27MM STITCHED LEAFLET CE"/>
    <m/>
    <m/>
    <s v="23854739"/>
    <n v="1"/>
    <n v="1"/>
    <s v="23854739"/>
    <s v="ZPK1"/>
    <s v="      "/>
    <d v="2019-05-28T10:02:35"/>
    <s v="No"/>
    <x v="1"/>
    <s v="VAL-STITCH-STITCH INSPECT"/>
    <s v="VAL-STITCH LEAFLET"/>
    <x v="0"/>
    <s v="moktars"/>
    <d v="2019-05-29T10:08:44"/>
    <s v="22 Days 20 Hrs"/>
    <m/>
    <m/>
    <m/>
    <m/>
    <m/>
    <s v="N"/>
    <d v="2019-11-23T23:59:59"/>
    <m/>
    <n v="1001.4480000000001"/>
  </r>
  <r>
    <s v="23854753-001"/>
    <s v="Available"/>
    <s v="0-24 Hours"/>
    <s v="50531251-02"/>
    <s v="LOTUS EDGE 23MM VALVE ASSEMBLY PENANG"/>
    <m/>
    <m/>
    <s v="23854753"/>
    <n v="1"/>
    <n v="1"/>
    <s v="23854753"/>
    <s v="ZPK1"/>
    <s v="      "/>
    <d v="2019-05-28T13:29:25"/>
    <s v="No"/>
    <x v="11"/>
    <s v="VAL - Edge Ass - GIPA BRP"/>
    <s v="VAL-VALVE ASSY"/>
    <x v="1"/>
    <s v="ishaks"/>
    <d v="2019-06-20T16:41:25"/>
    <s v="0 Days 14 Hrs"/>
    <m/>
    <m/>
    <m/>
    <m/>
    <m/>
    <s v="N"/>
    <d v="2020-02-21T23:59:59"/>
    <m/>
    <n v="4134.3429999999998"/>
  </r>
  <r>
    <s v="23854754-001"/>
    <s v="Available"/>
    <s v="0-24 Hours"/>
    <s v="50531251-02"/>
    <s v="LOTUS EDGE 23MM VALVE ASSEMBLY PENANG"/>
    <m/>
    <m/>
    <s v="23854754"/>
    <n v="1"/>
    <n v="1"/>
    <s v="23854754"/>
    <s v="ZPK1"/>
    <s v="      "/>
    <d v="2019-05-28T09:40:57"/>
    <s v="No"/>
    <x v="11"/>
    <s v="VAL - Edge Ass - GIPA BRP"/>
    <s v="VAL-VALVE ASSY"/>
    <x v="1"/>
    <s v="ishaks"/>
    <d v="2019-06-20T16:42:50"/>
    <s v="0 Days 14 Hrs"/>
    <m/>
    <m/>
    <m/>
    <m/>
    <m/>
    <s v="N"/>
    <d v="2020-02-21T23:59:59"/>
    <m/>
    <n v="4134.3429999999998"/>
  </r>
  <r>
    <s v="23854755-001"/>
    <s v="Available"/>
    <s v="0-24 Hours"/>
    <s v="50531251-02"/>
    <s v="LOTUS EDGE 23MM VALVE ASSEMBLY PENANG"/>
    <m/>
    <m/>
    <s v="23854755"/>
    <n v="1"/>
    <n v="1"/>
    <s v="23854755"/>
    <s v="ZPK1"/>
    <s v="      "/>
    <d v="2019-05-28T09:14:25"/>
    <s v="No"/>
    <x v="11"/>
    <s v="VAL - Edge Ass - GIPA BRP"/>
    <s v="VAL-VALVE ASSY"/>
    <x v="1"/>
    <s v="ishaks"/>
    <d v="2019-06-20T16:38:54"/>
    <s v="0 Days 14 Hrs"/>
    <m/>
    <m/>
    <m/>
    <m/>
    <m/>
    <s v="N"/>
    <d v="2020-02-21T23:59:59"/>
    <m/>
    <n v="4134.3429999999998"/>
  </r>
  <r>
    <s v="23854757-001"/>
    <s v="Available"/>
    <s v="1-4 Days"/>
    <s v="50531251-02"/>
    <s v="LOTUS EDGE 23MM VALVE ASSEMBLY PENANG"/>
    <m/>
    <m/>
    <s v="23854757"/>
    <n v="1"/>
    <n v="1"/>
    <s v="23854757"/>
    <s v="ZPK1"/>
    <s v="      "/>
    <d v="2019-06-10T07:38:26"/>
    <s v="No"/>
    <x v="3"/>
    <s v="VAL-Edge Ass-Holder Insert"/>
    <s v="VAL-VALVE ASSY"/>
    <x v="1"/>
    <s v="yahayas"/>
    <d v="2019-06-18T22:02:30"/>
    <s v="2 Days 8 Hrs"/>
    <m/>
    <m/>
    <m/>
    <m/>
    <m/>
    <s v="N"/>
    <m/>
    <m/>
    <n v="4134.3429999999998"/>
  </r>
  <r>
    <s v="23854760-001"/>
    <s v="Available"/>
    <s v="14-30 Days"/>
    <s v="91034670-01"/>
    <s v="SA4646 - 27MM STITCHED LEAFLET CE"/>
    <m/>
    <m/>
    <s v="23854760"/>
    <n v="1"/>
    <n v="1"/>
    <s v="23854760"/>
    <s v="ZPK1"/>
    <s v="      "/>
    <d v="2019-05-29T07:32:17"/>
    <s v="No"/>
    <x v="1"/>
    <s v="VAL-STITCH-STITCH INSPECT"/>
    <s v="VAL-STITCH LEAFLET"/>
    <x v="0"/>
    <s v="moktars"/>
    <d v="2019-05-29T14:30:26"/>
    <s v="22 Days 16 Hrs"/>
    <m/>
    <m/>
    <m/>
    <m/>
    <m/>
    <s v="N"/>
    <d v="2019-11-23T23:59:59"/>
    <m/>
    <n v="1001.4480000000001"/>
  </r>
  <r>
    <s v="23854761-001"/>
    <s v="Available"/>
    <s v="14-30 Days"/>
    <s v="91034670-01"/>
    <s v="SA4646 - 27MM STITCHED LEAFLET CE"/>
    <m/>
    <m/>
    <s v="23854761"/>
    <n v="1"/>
    <n v="1"/>
    <s v="23854761"/>
    <s v="ZPK1"/>
    <s v="      "/>
    <d v="2019-05-29T11:13:58"/>
    <s v="No"/>
    <x v="1"/>
    <s v="VAL-STITCH-STITCH INSPECT"/>
    <s v="VAL-STITCH LEAFLET"/>
    <x v="0"/>
    <s v="moktars"/>
    <d v="2019-05-29T14:14:48"/>
    <s v="22 Days 16 Hrs"/>
    <m/>
    <m/>
    <m/>
    <m/>
    <m/>
    <s v="N"/>
    <d v="2019-11-23T23:59:59"/>
    <m/>
    <n v="1001.4480000000001"/>
  </r>
  <r>
    <s v="23854762-001"/>
    <s v="Available"/>
    <s v="14-30 Days"/>
    <s v="91034670-01"/>
    <s v="SA4646 - 27MM STITCHED LEAFLET CE"/>
    <m/>
    <m/>
    <s v="23854762"/>
    <n v="1"/>
    <n v="1"/>
    <s v="23854762"/>
    <s v="ZPK1"/>
    <s v="      "/>
    <d v="2019-05-28T14:02:03"/>
    <s v="No"/>
    <x v="1"/>
    <s v="VAL-STITCH-STITCH INSPECT"/>
    <s v="VAL-STITCH LEAFLET"/>
    <x v="0"/>
    <s v="omarn2"/>
    <d v="2019-05-29T08:07:15"/>
    <s v="22 Days 22 Hrs"/>
    <m/>
    <m/>
    <m/>
    <m/>
    <m/>
    <s v="N"/>
    <d v="2019-11-23T23:59:59"/>
    <m/>
    <n v="1001.4480000000001"/>
  </r>
  <r>
    <s v="23854763-001"/>
    <s v="Available"/>
    <s v="14-30 Days"/>
    <s v="91034670-01"/>
    <s v="SA4646 - 27MM STITCHED LEAFLET CE"/>
    <m/>
    <m/>
    <s v="23854763"/>
    <n v="1"/>
    <n v="1"/>
    <s v="23854763"/>
    <s v="ZPK1"/>
    <s v="      "/>
    <d v="2019-05-28T11:42:27"/>
    <s v="No"/>
    <x v="1"/>
    <s v="VAL-STITCH-STITCH INSPECT"/>
    <s v="VAL-STITCH LEAFLET"/>
    <x v="0"/>
    <s v="zulkifa"/>
    <d v="2019-05-28T14:05:44"/>
    <s v="23 Days 16 Hrs"/>
    <m/>
    <m/>
    <m/>
    <m/>
    <m/>
    <s v="N"/>
    <d v="2019-11-23T23:59:59"/>
    <m/>
    <n v="1001.4480000000001"/>
  </r>
  <r>
    <s v="23854764-001"/>
    <s v="Available"/>
    <s v="14-30 Days"/>
    <s v="91034670-01"/>
    <s v="SA4646 - 27MM STITCHED LEAFLET CE"/>
    <m/>
    <m/>
    <s v="23854764"/>
    <n v="1"/>
    <n v="1"/>
    <s v="23854764"/>
    <s v="ZPK1"/>
    <s v="      "/>
    <d v="2019-05-29T08:38:13"/>
    <s v="No"/>
    <x v="1"/>
    <s v="VAL-STITCH-STITCH INSPECT"/>
    <s v="VAL-STITCH LEAFLET"/>
    <x v="0"/>
    <s v="ramana"/>
    <d v="2019-05-29T11:50:16"/>
    <s v="22 Days 19 Hrs"/>
    <m/>
    <m/>
    <m/>
    <m/>
    <m/>
    <s v="N"/>
    <d v="2019-11-23T23:59:59"/>
    <m/>
    <n v="1001.4480000000001"/>
  </r>
  <r>
    <s v="23854765-001"/>
    <s v="Available"/>
    <s v="14-30 Days"/>
    <s v="91034670-01"/>
    <s v="SA4646 - 27MM STITCHED LEAFLET CE"/>
    <m/>
    <m/>
    <s v="23854765"/>
    <n v="1"/>
    <n v="1"/>
    <s v="23854765"/>
    <s v="ZPK1"/>
    <s v="      "/>
    <d v="2019-05-29T07:14:37"/>
    <s v="No"/>
    <x v="1"/>
    <s v="VAL-STITCH-STITCH INSPECT"/>
    <s v="VAL-STITCH LEAFLET"/>
    <x v="0"/>
    <s v="ramana"/>
    <d v="2019-05-29T08:36:13"/>
    <s v="22 Days 22 Hrs"/>
    <m/>
    <m/>
    <m/>
    <m/>
    <m/>
    <s v="N"/>
    <d v="2019-11-23T23:59:59"/>
    <m/>
    <n v="1001.4480000000001"/>
  </r>
  <r>
    <s v="23854766-001"/>
    <s v="Available"/>
    <s v="14-30 Days"/>
    <s v="91034670-01"/>
    <s v="SA4646 - 27MM STITCHED LEAFLET CE"/>
    <m/>
    <m/>
    <s v="23854766"/>
    <n v="1"/>
    <n v="1"/>
    <s v="23854766"/>
    <s v="ZPK1"/>
    <s v="      "/>
    <d v="2019-05-28T11:01:45"/>
    <s v="No"/>
    <x v="1"/>
    <s v="VAL-STITCH-STITCH INSPECT"/>
    <s v="VAL-STITCH LEAFLET"/>
    <x v="0"/>
    <s v="omarn2"/>
    <d v="2019-05-29T07:30:58"/>
    <s v="22 Days 23 Hrs"/>
    <m/>
    <m/>
    <m/>
    <m/>
    <m/>
    <s v="N"/>
    <d v="2019-11-23T23:59:59"/>
    <m/>
    <n v="1001.4480000000001"/>
  </r>
  <r>
    <s v="23854825-001"/>
    <s v="Available"/>
    <s v="1-4 Days"/>
    <s v="50531252-02"/>
    <s v="LOTUS EDGE 25MM VALVE ASSEMBLY"/>
    <m/>
    <m/>
    <s v="23854825"/>
    <n v="1"/>
    <n v="1"/>
    <s v="23854825"/>
    <s v="ZPK1"/>
    <s v="      "/>
    <d v="2019-05-28T13:02:57"/>
    <s v="No"/>
    <x v="6"/>
    <s v="VAL-Edge Ass-Holder Insert25"/>
    <s v="VAL-VALVE ASSY"/>
    <x v="1"/>
    <s v="yahayas"/>
    <d v="2019-06-17T20:07:45"/>
    <s v="3 Days 10 Hrs"/>
    <m/>
    <m/>
    <m/>
    <m/>
    <m/>
    <s v="N"/>
    <m/>
    <m/>
    <n v="4281.8420000000006"/>
  </r>
  <r>
    <s v="23854826-001"/>
    <s v="Available"/>
    <s v="0-24 Hours"/>
    <s v="50531252-02"/>
    <s v="LOTUS EDGE 25MM VALVE ASSEMBLY"/>
    <m/>
    <m/>
    <s v="23854826"/>
    <n v="1"/>
    <n v="1"/>
    <s v="23854826"/>
    <s v="ZPK1"/>
    <s v="      "/>
    <d v="2019-05-28T15:46:50"/>
    <s v="No"/>
    <x v="12"/>
    <s v="VAL - Edge Ass - GIPA BRP25"/>
    <s v="VAL-VALVE ASSY"/>
    <x v="1"/>
    <s v="ishaks"/>
    <d v="2019-06-20T16:55:10"/>
    <s v="0 Days 14 Hrs"/>
    <m/>
    <m/>
    <m/>
    <m/>
    <m/>
    <s v="N"/>
    <d v="2020-02-21T23:59:59"/>
    <m/>
    <n v="4281.8420000000006"/>
  </r>
  <r>
    <s v="23854830-001"/>
    <s v="Available"/>
    <s v="1-4 Days"/>
    <s v="50531251-02"/>
    <s v="LOTUS EDGE 23MM VALVE ASSEMBLY PENANG"/>
    <m/>
    <m/>
    <s v="23854830"/>
    <n v="1"/>
    <n v="1"/>
    <s v="23854830"/>
    <s v="ZPK1"/>
    <s v="      "/>
    <d v="2019-05-30T08:25:16"/>
    <s v="No"/>
    <x v="11"/>
    <s v="VAL - Edge Ass - GIPA BRP"/>
    <s v="VAL-VALVE ASSY"/>
    <x v="1"/>
    <s v="ishaks"/>
    <d v="2019-06-19T19:36:41"/>
    <s v="1 Days 11 Hrs"/>
    <m/>
    <m/>
    <m/>
    <m/>
    <m/>
    <s v="N"/>
    <d v="2020-02-21T23:59:59"/>
    <m/>
    <n v="4134.3429999999998"/>
  </r>
  <r>
    <s v="23854833-001"/>
    <s v="Available"/>
    <s v="0-24 Hours"/>
    <s v="50531251-02"/>
    <s v="LOTUS EDGE 23MM VALVE ASSEMBLY PENANG"/>
    <m/>
    <m/>
    <s v="23854833"/>
    <n v="1"/>
    <n v="1"/>
    <s v="23854833"/>
    <s v="ZPK1"/>
    <s v="      "/>
    <d v="2019-06-10T07:36:46"/>
    <s v="No"/>
    <x v="11"/>
    <s v="VAL - Edge Ass - GIPA BRP"/>
    <s v="VAL-VALVE ASSY"/>
    <x v="1"/>
    <s v="ishaks"/>
    <d v="2019-06-20T16:38:32"/>
    <s v="0 Days 14 Hrs"/>
    <m/>
    <m/>
    <m/>
    <m/>
    <m/>
    <s v="N"/>
    <d v="2020-02-21T23:59:59"/>
    <m/>
    <n v="4134.3429999999998"/>
  </r>
  <r>
    <s v="23854834-001"/>
    <s v="Available"/>
    <s v="0-24 Hours"/>
    <s v="50531251-02"/>
    <s v="LOTUS EDGE 23MM VALVE ASSEMBLY PENANG"/>
    <m/>
    <m/>
    <s v="23854834"/>
    <n v="1"/>
    <n v="1"/>
    <s v="23854834"/>
    <s v="ZPK1"/>
    <s v="      "/>
    <d v="2019-05-28T11:57:52"/>
    <s v="No"/>
    <x v="11"/>
    <s v="VAL - Edge Ass - GIPA BRP"/>
    <s v="VAL-VALVE ASSY"/>
    <x v="1"/>
    <s v="ishaks"/>
    <d v="2019-06-20T16:42:15"/>
    <s v="0 Days 14 Hrs"/>
    <m/>
    <m/>
    <m/>
    <m/>
    <m/>
    <s v="N"/>
    <d v="2020-02-21T23:59:59"/>
    <m/>
    <n v="4134.3429999999998"/>
  </r>
  <r>
    <s v="23854837-001"/>
    <s v="Available"/>
    <s v="1-4 Days"/>
    <s v="50531251-02"/>
    <s v="LOTUS EDGE 23MM VALVE ASSEMBLY PENANG"/>
    <m/>
    <m/>
    <s v="23854837"/>
    <n v="1"/>
    <n v="1"/>
    <s v="23854837"/>
    <s v="ZPK1"/>
    <s v="      "/>
    <d v="2019-05-30T13:49:36"/>
    <s v="No"/>
    <x v="3"/>
    <s v="VAL-Edge Ass-Holder Insert"/>
    <s v="VAL-VALVE ASSY"/>
    <x v="1"/>
    <s v="razalip"/>
    <d v="2019-06-17T11:09:31"/>
    <s v="3 Days 19 Hrs"/>
    <m/>
    <m/>
    <m/>
    <m/>
    <m/>
    <s v="N"/>
    <m/>
    <m/>
    <n v="4134.3429999999998"/>
  </r>
  <r>
    <s v="23854838-001"/>
    <s v="Available"/>
    <s v="0-24 Hours"/>
    <s v="50531251-02"/>
    <s v="LOTUS EDGE 23MM VALVE ASSEMBLY PENANG"/>
    <m/>
    <m/>
    <s v="23854838"/>
    <n v="1"/>
    <n v="1"/>
    <s v="23854838"/>
    <s v="ZPK1"/>
    <s v="      "/>
    <d v="2019-05-28T09:01:23"/>
    <s v="No"/>
    <x v="11"/>
    <s v="VAL - Edge Ass - GIPA BRP"/>
    <s v="VAL-VALVE ASSY"/>
    <x v="1"/>
    <s v="ishaks"/>
    <d v="2019-06-20T16:40:55"/>
    <s v="0 Days 14 Hrs"/>
    <m/>
    <m/>
    <m/>
    <m/>
    <m/>
    <s v="N"/>
    <d v="2020-02-21T23:59:59"/>
    <m/>
    <n v="4134.3429999999998"/>
  </r>
  <r>
    <s v="23854839-001"/>
    <s v="Available"/>
    <s v="1-4 Days"/>
    <s v="50531251-02"/>
    <s v="LOTUS EDGE 23MM VALVE ASSEMBLY PENANG"/>
    <m/>
    <m/>
    <s v="23854839"/>
    <n v="1"/>
    <n v="1"/>
    <s v="23854839"/>
    <s v="ZPK1"/>
    <s v="      "/>
    <d v="2019-05-28T15:25:20"/>
    <s v="No"/>
    <x v="3"/>
    <s v="VAL-Edge Ass-Holder Insert"/>
    <s v="VAL-VALVE ASSY"/>
    <x v="1"/>
    <s v="razalip"/>
    <d v="2019-06-17T13:44:46"/>
    <s v="3 Days 17 Hrs"/>
    <s v="PENNC0003295"/>
    <s v="CBLI"/>
    <s v="Closed"/>
    <s v="CBLI-BLISTERING P1-P11"/>
    <s v="NC Rework"/>
    <s v="N"/>
    <m/>
    <m/>
    <n v="4134.3429999999998"/>
  </r>
  <r>
    <s v="23858478-001"/>
    <s v="Available"/>
    <s v="14-30 Days"/>
    <s v="91034670-01"/>
    <s v="SA4646 - 27MM STITCHED LEAFLET CE"/>
    <m/>
    <m/>
    <s v="23858478"/>
    <n v="1"/>
    <n v="1"/>
    <s v="23858478"/>
    <s v="ZPK1"/>
    <s v="      "/>
    <d v="2019-05-28T12:50:56"/>
    <s v="No"/>
    <x v="1"/>
    <s v="VAL-STITCH-STITCH INSPECT"/>
    <s v="VAL-STITCH LEAFLET"/>
    <x v="0"/>
    <s v="ramana"/>
    <d v="2019-05-28T17:58:06"/>
    <s v="23 Days 13 Hrs"/>
    <m/>
    <m/>
    <m/>
    <m/>
    <m/>
    <s v="N"/>
    <d v="2019-11-24T23:59:59"/>
    <m/>
    <n v="1001.4480000000001"/>
  </r>
  <r>
    <s v="23858479-001"/>
    <s v="Available"/>
    <s v="14-30 Days"/>
    <s v="91034670-01"/>
    <s v="SA4646 - 27MM STITCHED LEAFLET CE"/>
    <m/>
    <m/>
    <s v="23858479"/>
    <n v="1"/>
    <n v="1"/>
    <s v="23858479"/>
    <s v="ZPK1"/>
    <s v="      "/>
    <d v="2019-05-28T11:32:43"/>
    <s v="No"/>
    <x v="1"/>
    <s v="VAL-STITCH-STITCH INSPECT"/>
    <s v="VAL-STITCH LEAFLET"/>
    <x v="0"/>
    <s v="ramana"/>
    <d v="2019-05-28T14:08:02"/>
    <s v="23 Days 16 Hrs"/>
    <m/>
    <m/>
    <m/>
    <m/>
    <m/>
    <s v="N"/>
    <d v="2019-11-24T23:59:59"/>
    <m/>
    <n v="1001.4480000000001"/>
  </r>
  <r>
    <s v="23858551-001"/>
    <s v="Available"/>
    <s v="7-14 Days"/>
    <s v="91034665-01"/>
    <s v="SA4643 - CUT LEAFLET 23MM GAL"/>
    <m/>
    <m/>
    <s v="23858551"/>
    <n v="120"/>
    <n v="48"/>
    <s v="23858551"/>
    <s v="ZPK1"/>
    <s v="      "/>
    <d v="2019-06-10T08:35:55"/>
    <s v="No"/>
    <x v="7"/>
    <s v="VAL-CUT LEAFLET-FINAL INSPECT"/>
    <s v="VAL CUT LEAFLET"/>
    <x v="2"/>
    <s v="rasmann"/>
    <d v="2019-06-13T10:18:37"/>
    <s v="7 Days 20 Hrs"/>
    <m/>
    <m/>
    <m/>
    <m/>
    <m/>
    <s v="N"/>
    <d v="2020-01-21T23:59:59"/>
    <m/>
    <n v="140.80500000000001"/>
  </r>
  <r>
    <s v="23858552-001"/>
    <s v="Available"/>
    <s v="1-4 Days"/>
    <s v="91034675-01"/>
    <s v="SA6217 - CUT LEAFLET 25MM GAL"/>
    <m/>
    <m/>
    <s v="23858552"/>
    <n v="120"/>
    <n v="84"/>
    <s v="23858552"/>
    <s v="ZPK1"/>
    <s v="      "/>
    <d v="2019-06-10T08:44:46"/>
    <s v="No"/>
    <x v="9"/>
    <s v="VAL-CUT LEAFLET25-FINAL INSPECT"/>
    <s v="VAL CUT LEAFLET"/>
    <x v="2"/>
    <s v="rasmann"/>
    <d v="2019-06-18T12:21:06"/>
    <s v="2 Days 18 Hrs"/>
    <m/>
    <m/>
    <m/>
    <m/>
    <m/>
    <s v="N"/>
    <d v="2020-01-21T23:59:59"/>
    <m/>
    <n v="147.49700000000001"/>
  </r>
  <r>
    <s v="23858553-001"/>
    <s v="Available"/>
    <s v="1-4 Days"/>
    <s v="91034675-01"/>
    <s v="SA6217 - CUT LEAFLET 25MM GAL"/>
    <m/>
    <m/>
    <s v="23858553"/>
    <n v="120"/>
    <n v="70"/>
    <s v="23858553"/>
    <s v="ZPK1"/>
    <s v="      "/>
    <d v="2019-06-10T08:45:15"/>
    <s v="No"/>
    <x v="9"/>
    <s v="VAL-CUT LEAFLET25-FINAL INSPECT"/>
    <s v="VAL CUT LEAFLET"/>
    <x v="2"/>
    <s v="abdulmc"/>
    <d v="2019-06-18T16:09:57"/>
    <s v="2 Days 14 Hrs"/>
    <m/>
    <m/>
    <m/>
    <m/>
    <m/>
    <s v="N"/>
    <d v="2020-01-21T23:59:59"/>
    <m/>
    <n v="147.49700000000001"/>
  </r>
  <r>
    <s v="23858662-001"/>
    <s v="Available"/>
    <s v="14-30 Days"/>
    <s v="91034670-01"/>
    <s v="SA4646 - 27MM STITCHED LEAFLET CE"/>
    <m/>
    <m/>
    <s v="23858662"/>
    <n v="1"/>
    <n v="1"/>
    <s v="23858662"/>
    <s v="ZPK1"/>
    <s v="      "/>
    <d v="2019-05-28T11:09:31"/>
    <s v="No"/>
    <x v="1"/>
    <s v="VAL-STITCH-STITCH INSPECT"/>
    <s v="VAL-STITCH LEAFLET"/>
    <x v="0"/>
    <s v="omarn2"/>
    <d v="2019-05-28T13:29:43"/>
    <s v="23 Days 17 Hrs"/>
    <m/>
    <m/>
    <m/>
    <m/>
    <m/>
    <s v="N"/>
    <d v="2019-11-24T23:59:59"/>
    <m/>
    <n v="1001.4480000000001"/>
  </r>
  <r>
    <s v="23858663-001"/>
    <s v="Available"/>
    <s v="14-30 Days"/>
    <s v="91034670-01"/>
    <s v="SA4646 - 27MM STITCHED LEAFLET CE"/>
    <m/>
    <m/>
    <s v="23858663"/>
    <n v="1"/>
    <n v="1"/>
    <s v="23858663"/>
    <s v="ZPK1"/>
    <s v="      "/>
    <d v="2019-05-29T08:34:31"/>
    <s v="No"/>
    <x v="1"/>
    <s v="VAL-STITCH-STITCH INSPECT"/>
    <s v="VAL-STITCH LEAFLET"/>
    <x v="0"/>
    <s v="ramana"/>
    <d v="2019-05-30T08:29:14"/>
    <s v="21 Days 22 Hrs"/>
    <m/>
    <m/>
    <m/>
    <m/>
    <m/>
    <s v="N"/>
    <d v="2019-11-24T23:59:59"/>
    <m/>
    <n v="1001.4480000000001"/>
  </r>
  <r>
    <s v="23858665-001"/>
    <s v="Available"/>
    <s v="14-30 Days"/>
    <s v="91034670-01"/>
    <s v="SA4646 - 27MM STITCHED LEAFLET CE"/>
    <m/>
    <m/>
    <s v="23858665"/>
    <n v="1"/>
    <n v="1"/>
    <s v="23858665"/>
    <s v="ZPK1"/>
    <s v="      "/>
    <d v="2019-05-28T12:59:47"/>
    <s v="No"/>
    <x v="1"/>
    <s v="VAL-STITCH-STITCH INSPECT"/>
    <s v="VAL-STITCH LEAFLET"/>
    <x v="0"/>
    <s v="ramana"/>
    <d v="2019-05-28T14:46:43"/>
    <s v="23 Days 16 Hrs"/>
    <m/>
    <m/>
    <m/>
    <m/>
    <m/>
    <s v="N"/>
    <d v="2019-11-24T23:59:59"/>
    <m/>
    <n v="1001.4480000000001"/>
  </r>
  <r>
    <s v="23858666-001"/>
    <s v="Available"/>
    <s v="14-30 Days"/>
    <s v="91034670-01"/>
    <s v="SA4646 - 27MM STITCHED LEAFLET CE"/>
    <m/>
    <m/>
    <s v="23858666"/>
    <n v="1"/>
    <n v="1"/>
    <s v="23858666"/>
    <s v="ZPK1"/>
    <s v="      "/>
    <d v="2019-05-28T11:51:53"/>
    <s v="No"/>
    <x v="1"/>
    <s v="VAL-STITCH-STITCH INSPECT"/>
    <s v="VAL-STITCH LEAFLET"/>
    <x v="0"/>
    <s v="omarn2"/>
    <d v="2019-05-28T15:11:57"/>
    <s v="23 Days 15 Hrs"/>
    <m/>
    <m/>
    <m/>
    <m/>
    <m/>
    <s v="N"/>
    <d v="2019-11-24T23:59:59"/>
    <m/>
    <n v="1001.4480000000001"/>
  </r>
  <r>
    <s v="23858667-001"/>
    <s v="Available"/>
    <s v="14-30 Days"/>
    <s v="91034670-01"/>
    <s v="SA4646 - 27MM STITCHED LEAFLET CE"/>
    <m/>
    <m/>
    <s v="23858667"/>
    <n v="1"/>
    <n v="1"/>
    <s v="23858667"/>
    <s v="ZPK1"/>
    <s v="      "/>
    <d v="2019-05-28T10:34:40"/>
    <s v="No"/>
    <x v="1"/>
    <s v="VAL-STITCH-STITCH INSPECT"/>
    <s v="VAL-STITCH LEAFLET"/>
    <x v="0"/>
    <s v="ramana"/>
    <d v="2019-05-28T14:15:18"/>
    <s v="23 Days 16 Hrs"/>
    <m/>
    <m/>
    <m/>
    <m/>
    <m/>
    <s v="N"/>
    <d v="2019-11-24T23:59:59"/>
    <m/>
    <n v="1001.4480000000001"/>
  </r>
  <r>
    <s v="23858668-001"/>
    <s v="Available"/>
    <s v="14-30 Days"/>
    <s v="91034670-01"/>
    <s v="SA4646 - 27MM STITCHED LEAFLET CE"/>
    <m/>
    <m/>
    <s v="23858668"/>
    <n v="1"/>
    <n v="1"/>
    <s v="23858668"/>
    <s v="ZPK1"/>
    <s v="      "/>
    <d v="2019-05-28T13:17:42"/>
    <s v="No"/>
    <x v="1"/>
    <s v="VAL-STITCH-STITCH INSPECT"/>
    <s v="VAL-STITCH LEAFLET"/>
    <x v="0"/>
    <s v="zulkifa"/>
    <d v="2019-05-28T16:20:32"/>
    <s v="23 Days 14 Hrs"/>
    <m/>
    <m/>
    <m/>
    <m/>
    <m/>
    <s v="N"/>
    <d v="2019-11-24T23:59:59"/>
    <m/>
    <n v="1001.4480000000001"/>
  </r>
  <r>
    <s v="23858678-001"/>
    <s v="Available"/>
    <s v="0-24 Hours"/>
    <s v="50525282-02"/>
    <s v="LOTUS EDGE 27 MM VALVE ASSEMBLY"/>
    <m/>
    <m/>
    <s v="23858678"/>
    <n v="1"/>
    <n v="1"/>
    <s v="23858678"/>
    <s v="ZPK1"/>
    <s v="      "/>
    <d v="2019-05-29T07:16:28"/>
    <s v="No"/>
    <x v="2"/>
    <s v="VAL-Edge Ass-Valve Packaging"/>
    <s v="VAL-VALVE ASSY"/>
    <x v="1"/>
    <s v="hashin1"/>
    <d v="2019-06-20T16:31:50"/>
    <s v="0 Days 14 Hrs"/>
    <m/>
    <m/>
    <m/>
    <m/>
    <m/>
    <s v="N"/>
    <d v="2020-02-22T23:59:59"/>
    <m/>
    <n v="4139.57"/>
  </r>
  <r>
    <s v="23858820-001"/>
    <s v="Available"/>
    <s v="14-30 Days"/>
    <s v="91034670-01"/>
    <s v="SA4646 - 27MM STITCHED LEAFLET CE"/>
    <m/>
    <m/>
    <s v="23858820"/>
    <n v="1"/>
    <n v="1"/>
    <s v="23858820"/>
    <s v="ZPK1"/>
    <s v="      "/>
    <d v="2019-05-30T08:26:07"/>
    <s v="No"/>
    <x v="1"/>
    <s v="VAL-STITCH-STITCH INSPECT"/>
    <s v="VAL-STITCH LEAFLET"/>
    <x v="0"/>
    <s v="moktars"/>
    <d v="2019-05-30T11:55:14"/>
    <s v="21 Days 19 Hrs"/>
    <m/>
    <m/>
    <m/>
    <m/>
    <m/>
    <s v="N"/>
    <d v="2019-11-24T23:59:59"/>
    <m/>
    <n v="1001.4480000000001"/>
  </r>
  <r>
    <s v="23858821-001"/>
    <s v="Available"/>
    <s v="14-30 Days"/>
    <s v="91034670-01"/>
    <s v="SA4646 - 27MM STITCHED LEAFLET CE"/>
    <m/>
    <m/>
    <s v="23858821"/>
    <n v="1"/>
    <n v="1"/>
    <s v="23858821"/>
    <s v="ZPK1"/>
    <s v="      "/>
    <d v="2019-05-30T11:45:11"/>
    <s v="No"/>
    <x v="1"/>
    <s v="VAL-STITCH-STITCH INSPECT"/>
    <s v="VAL-STITCH LEAFLET"/>
    <x v="0"/>
    <s v="omarn2"/>
    <d v="2019-05-31T07:59:12"/>
    <s v="20 Days 23 Hrs"/>
    <m/>
    <m/>
    <m/>
    <m/>
    <m/>
    <s v="N"/>
    <d v="2019-11-24T23:59:59"/>
    <m/>
    <n v="1001.4480000000001"/>
  </r>
  <r>
    <s v="23858822-001"/>
    <s v="Available"/>
    <s v="14-30 Days"/>
    <s v="91034670-01"/>
    <s v="SA4646 - 27MM STITCHED LEAFLET CE"/>
    <m/>
    <m/>
    <s v="23858822"/>
    <n v="1"/>
    <n v="1"/>
    <s v="23858822"/>
    <s v="ZPK1"/>
    <s v="      "/>
    <d v="2019-05-30T08:56:55"/>
    <s v="No"/>
    <x v="1"/>
    <s v="VAL-STITCH-STITCH INSPECT"/>
    <s v="VAL-STITCH LEAFLET"/>
    <x v="0"/>
    <s v="omarn2"/>
    <d v="2019-05-30T11:41:22"/>
    <s v="21 Days 19 Hrs"/>
    <m/>
    <m/>
    <m/>
    <m/>
    <m/>
    <s v="N"/>
    <d v="2019-11-24T23:59:59"/>
    <m/>
    <n v="1001.4480000000001"/>
  </r>
  <r>
    <s v="23858823-001"/>
    <s v="Available"/>
    <s v="14-30 Days"/>
    <s v="91034670-01"/>
    <s v="SA4646 - 27MM STITCHED LEAFLET CE"/>
    <m/>
    <m/>
    <s v="23858823"/>
    <n v="1"/>
    <n v="1"/>
    <s v="23858823"/>
    <s v="ZPK1"/>
    <s v="      "/>
    <d v="2019-05-30T12:38:03"/>
    <s v="No"/>
    <x v="1"/>
    <s v="VAL-STITCH-STITCH INSPECT"/>
    <s v="VAL-STITCH LEAFLET"/>
    <x v="0"/>
    <s v="omarn2"/>
    <d v="2019-05-30T13:57:13"/>
    <s v="21 Days 17 Hrs"/>
    <m/>
    <m/>
    <m/>
    <m/>
    <m/>
    <s v="N"/>
    <d v="2019-11-24T23:59:59"/>
    <m/>
    <n v="1001.4480000000001"/>
  </r>
  <r>
    <s v="23858950-001"/>
    <s v="Available"/>
    <s v="1-4 Days"/>
    <s v="50531251-02"/>
    <s v="LOTUS EDGE 23MM VALVE ASSEMBLY PENANG"/>
    <m/>
    <m/>
    <s v="23858950"/>
    <n v="1"/>
    <n v="1"/>
    <s v="23858950"/>
    <s v="ZPK1"/>
    <s v="      "/>
    <d v="2019-05-30T15:22:41"/>
    <s v="No"/>
    <x v="3"/>
    <s v="VAL-Edge Ass-Holder Insert"/>
    <s v="VAL-VALVE ASSY"/>
    <x v="1"/>
    <s v="hashin1"/>
    <d v="2019-06-17T19:04:02"/>
    <s v="3 Days 11 Hrs"/>
    <s v="PENNC0003323"/>
    <s v="MPMD"/>
    <s v="Closed"/>
    <s v="MPMD: POST TOP MARKER DENT (P1)"/>
    <s v="NC Rework"/>
    <s v="N"/>
    <m/>
    <m/>
    <n v="4134.3429999999998"/>
  </r>
  <r>
    <s v="23858951-001"/>
    <s v="Available"/>
    <s v="1-4 Days"/>
    <s v="50531251-02"/>
    <s v="LOTUS EDGE 23MM VALVE ASSEMBLY PENANG"/>
    <m/>
    <m/>
    <s v="23858951"/>
    <n v="1"/>
    <n v="1"/>
    <s v="23858951"/>
    <s v="ZPK1"/>
    <s v="      "/>
    <d v="2019-05-30T11:08:50"/>
    <s v="No"/>
    <x v="3"/>
    <s v="VAL-Edge Ass-Holder Insert"/>
    <s v="VAL-VALVE ASSY"/>
    <x v="1"/>
    <s v="razalip"/>
    <d v="2019-06-17T14:01:21"/>
    <s v="3 Days 16 Hrs"/>
    <m/>
    <m/>
    <m/>
    <m/>
    <m/>
    <s v="N"/>
    <m/>
    <m/>
    <n v="4134.3429999999998"/>
  </r>
  <r>
    <s v="23858953-001"/>
    <s v="Available"/>
    <s v="0-24 Hours"/>
    <s v="50531251-02"/>
    <s v="LOTUS EDGE 23MM VALVE ASSEMBLY PENANG"/>
    <m/>
    <m/>
    <s v="23858953"/>
    <n v="1"/>
    <n v="1"/>
    <s v="23858953"/>
    <s v="ZPK1"/>
    <s v="      "/>
    <d v="2019-05-31T09:14:37"/>
    <s v="No"/>
    <x v="11"/>
    <s v="VAL - Edge Ass - GIPA BRP"/>
    <s v="VAL-VALVE ASSY"/>
    <x v="1"/>
    <s v="ishaks"/>
    <d v="2019-06-20T16:35:27"/>
    <s v="0 Days 14 Hrs"/>
    <m/>
    <m/>
    <m/>
    <m/>
    <m/>
    <s v="N"/>
    <d v="2020-02-22T23:59:59"/>
    <m/>
    <n v="4134.3429999999998"/>
  </r>
  <r>
    <s v="23858954-001"/>
    <s v="Available"/>
    <s v="1-4 Days"/>
    <s v="50531251-02"/>
    <s v="LOTUS EDGE 23MM VALVE ASSEMBLY PENANG"/>
    <m/>
    <m/>
    <s v="23858954"/>
    <n v="1"/>
    <n v="1"/>
    <s v="23858954"/>
    <s v="ZPK1"/>
    <s v="      "/>
    <d v="2019-06-10T07:32:05"/>
    <s v="No"/>
    <x v="3"/>
    <s v="VAL-Edge Ass-Holder Insert"/>
    <s v="VAL-VALVE ASSY"/>
    <x v="1"/>
    <s v="razalip"/>
    <d v="2019-06-19T13:45:34"/>
    <s v="1 Days 17 Hrs"/>
    <m/>
    <m/>
    <m/>
    <m/>
    <m/>
    <s v="N"/>
    <m/>
    <m/>
    <n v="4134.3429999999998"/>
  </r>
  <r>
    <s v="23858955-001"/>
    <s v="Available"/>
    <s v="1-4 Days"/>
    <s v="50531251-02"/>
    <s v="LOTUS EDGE 23MM VALVE ASSEMBLY PENANG"/>
    <m/>
    <m/>
    <s v="23858955"/>
    <n v="1"/>
    <n v="1"/>
    <s v="23858955"/>
    <s v="ZPK1"/>
    <s v="      "/>
    <d v="2019-05-30T14:44:41"/>
    <s v="No"/>
    <x v="3"/>
    <s v="VAL-Edge Ass-Holder Insert"/>
    <s v="VAL-VALVE ASSY"/>
    <x v="1"/>
    <s v="razalip"/>
    <d v="2019-06-18T15:06:35"/>
    <s v="2 Days 15 Hrs"/>
    <s v="PENNC0003322"/>
    <s v="CTOR"/>
    <s v="Closed"/>
    <s v="CTOR-TISSUE TORN(P11)"/>
    <s v="NC Rework"/>
    <s v="N"/>
    <m/>
    <m/>
    <n v="4134.3429999999998"/>
  </r>
  <r>
    <s v="23858982-001"/>
    <s v="Available"/>
    <s v="7-14 Days"/>
    <s v="50535701-01"/>
    <s v="LOTUS EDGE STITCHED LEAFLET BSC - 25MM"/>
    <m/>
    <m/>
    <s v="23858982"/>
    <n v="1"/>
    <n v="1"/>
    <s v="23858982"/>
    <s v="ZPK1"/>
    <s v="      "/>
    <d v="2019-05-29T11:20:06"/>
    <s v="No"/>
    <x v="16"/>
    <s v="VAL-STITCH-CLOSE ORDER"/>
    <s v="VAL-STITCH LEAFLET"/>
    <x v="0"/>
    <s v="ishaks"/>
    <d v="2019-06-12T12:01:31"/>
    <s v="8 Days 18 Hrs"/>
    <m/>
    <m/>
    <m/>
    <m/>
    <m/>
    <s v="N"/>
    <d v="2019-11-24T23:59:59"/>
    <m/>
    <n v="1692.0720000000001"/>
  </r>
  <r>
    <s v="23858992-001"/>
    <s v="Available"/>
    <s v="14-30 Days"/>
    <s v="91034670-01"/>
    <s v="SA4646 - 27MM STITCHED LEAFLET CE"/>
    <m/>
    <m/>
    <s v="23858992"/>
    <n v="1"/>
    <n v="1"/>
    <s v="23858992"/>
    <s v="ZPK1"/>
    <s v="      "/>
    <d v="2019-05-29T12:22:03"/>
    <s v="No"/>
    <x v="1"/>
    <s v="VAL-STITCH-STITCH INSPECT"/>
    <s v="VAL-STITCH LEAFLET"/>
    <x v="0"/>
    <s v="moktars"/>
    <d v="2019-05-30T08:10:26"/>
    <s v="21 Days 22 Hrs"/>
    <m/>
    <m/>
    <m/>
    <m/>
    <m/>
    <s v="N"/>
    <d v="2019-11-24T23:59:59"/>
    <m/>
    <n v="1001.4480000000001"/>
  </r>
  <r>
    <s v="23858993-001"/>
    <s v="Available"/>
    <s v="14-30 Days"/>
    <s v="91034670-01"/>
    <s v="SA4646 - 27MM STITCHED LEAFLET CE"/>
    <m/>
    <m/>
    <s v="23858993"/>
    <n v="1"/>
    <n v="1"/>
    <s v="23858993"/>
    <s v="ZPK1"/>
    <s v="      "/>
    <d v="2019-05-29T11:24:04"/>
    <s v="No"/>
    <x v="1"/>
    <s v="VAL-STITCH-STITCH INSPECT"/>
    <s v="VAL-STITCH LEAFLET"/>
    <x v="0"/>
    <s v="ramana"/>
    <d v="2019-05-30T08:14:43"/>
    <s v="21 Days 22 Hrs"/>
    <m/>
    <m/>
    <m/>
    <m/>
    <m/>
    <s v="N"/>
    <d v="2019-11-24T23:59:59"/>
    <m/>
    <n v="1001.4480000000001"/>
  </r>
  <r>
    <s v="23858994-001"/>
    <s v="Available"/>
    <s v="14-30 Days"/>
    <s v="91034670-01"/>
    <s v="SA4646 - 27MM STITCHED LEAFLET CE"/>
    <m/>
    <m/>
    <s v="23858994"/>
    <n v="1"/>
    <n v="1"/>
    <s v="23858994"/>
    <s v="ZPK1"/>
    <s v="      "/>
    <d v="2019-05-29T12:51:15"/>
    <s v="No"/>
    <x v="1"/>
    <s v="VAL-STITCH-STITCH INSPECT"/>
    <s v="VAL-STITCH LEAFLET"/>
    <x v="0"/>
    <s v="omarn2"/>
    <d v="2019-05-29T14:52:52"/>
    <s v="22 Days 16 Hrs"/>
    <m/>
    <m/>
    <m/>
    <m/>
    <m/>
    <s v="N"/>
    <d v="2019-11-24T23:59:59"/>
    <m/>
    <n v="1001.4480000000001"/>
  </r>
  <r>
    <s v="23858995-001"/>
    <s v="Available"/>
    <s v="14-30 Days"/>
    <s v="91034670-01"/>
    <s v="SA4646 - 27MM STITCHED LEAFLET CE"/>
    <m/>
    <m/>
    <s v="23858995"/>
    <n v="1"/>
    <n v="1"/>
    <s v="23858995"/>
    <s v="ZPK1"/>
    <s v="      "/>
    <d v="2019-05-30T12:51:29"/>
    <s v="No"/>
    <x v="1"/>
    <s v="VAL-STITCH-STITCH INSPECT"/>
    <s v="VAL-STITCH LEAFLET"/>
    <x v="0"/>
    <s v="arifin1"/>
    <d v="2019-05-31T11:03:52"/>
    <s v="20 Days 19 Hrs"/>
    <m/>
    <m/>
    <m/>
    <m/>
    <m/>
    <s v="N"/>
    <d v="2019-11-24T23:59:59"/>
    <m/>
    <n v="1001.4480000000001"/>
  </r>
  <r>
    <s v="23858996-001"/>
    <s v="Available"/>
    <s v="14-30 Days"/>
    <s v="91034670-01"/>
    <s v="SA4646 - 27MM STITCHED LEAFLET CE"/>
    <m/>
    <m/>
    <s v="23858996"/>
    <n v="1"/>
    <n v="1"/>
    <s v="23858996"/>
    <s v="ZPK1"/>
    <s v="      "/>
    <d v="2019-05-30T08:23:19"/>
    <s v="No"/>
    <x v="1"/>
    <s v="VAL-STITCH-STITCH INSPECT"/>
    <s v="VAL-STITCH LEAFLET"/>
    <x v="0"/>
    <s v="ramana"/>
    <d v="2019-05-30T12:33:48"/>
    <s v="21 Days 18 Hrs"/>
    <m/>
    <m/>
    <m/>
    <m/>
    <m/>
    <s v="N"/>
    <d v="2019-11-24T23:59:59"/>
    <m/>
    <n v="1001.4480000000001"/>
  </r>
  <r>
    <s v="23858997-001"/>
    <s v="Available"/>
    <s v="14-30 Days"/>
    <s v="91034670-01"/>
    <s v="SA4646 - 27MM STITCHED LEAFLET CE"/>
    <m/>
    <m/>
    <s v="23858997"/>
    <n v="1"/>
    <n v="1"/>
    <s v="23858997"/>
    <s v="ZPK1"/>
    <s v="      "/>
    <d v="2019-05-30T08:15:49"/>
    <s v="No"/>
    <x v="1"/>
    <s v="VAL-STITCH-STITCH INSPECT"/>
    <s v="VAL-STITCH LEAFLET"/>
    <x v="0"/>
    <s v="moktars"/>
    <d v="2019-05-30T13:38:05"/>
    <s v="21 Days 17 Hrs"/>
    <m/>
    <m/>
    <m/>
    <m/>
    <m/>
    <s v="N"/>
    <d v="2019-11-24T23:59:59"/>
    <m/>
    <n v="1001.4480000000001"/>
  </r>
  <r>
    <s v="23858998-001"/>
    <s v="Available"/>
    <s v="14-30 Days"/>
    <s v="91034670-01"/>
    <s v="SA4646 - 27MM STITCHED LEAFLET CE"/>
    <m/>
    <m/>
    <s v="23858998"/>
    <n v="1"/>
    <n v="1"/>
    <s v="23858998"/>
    <s v="ZPK1"/>
    <s v="      "/>
    <d v="2019-05-29T15:00:28"/>
    <s v="No"/>
    <x v="1"/>
    <s v="VAL-STITCH-STITCH INSPECT"/>
    <s v="VAL-STITCH LEAFLET"/>
    <x v="0"/>
    <s v="omarn2"/>
    <d v="2019-05-30T08:01:54"/>
    <s v="21 Days 22 Hrs"/>
    <m/>
    <m/>
    <m/>
    <m/>
    <m/>
    <s v="N"/>
    <d v="2019-11-24T23:59:59"/>
    <m/>
    <n v="1001.4480000000001"/>
  </r>
  <r>
    <s v="23858999-001"/>
    <s v="Available"/>
    <s v="14-30 Days"/>
    <s v="91034670-01"/>
    <s v="SA4646 - 27MM STITCHED LEAFLET CE"/>
    <m/>
    <m/>
    <s v="23858999"/>
    <n v="1"/>
    <n v="1"/>
    <s v="23858999"/>
    <s v="ZPK1"/>
    <s v="      "/>
    <d v="2019-05-30T07:43:36"/>
    <s v="No"/>
    <x v="1"/>
    <s v="VAL-STITCH-STITCH INSPECT"/>
    <s v="VAL-STITCH LEAFLET"/>
    <x v="0"/>
    <s v="moktars"/>
    <d v="2019-05-30T11:30:07"/>
    <s v="21 Days 19 Hrs"/>
    <m/>
    <m/>
    <m/>
    <m/>
    <m/>
    <s v="N"/>
    <d v="2019-11-24T23:59:59"/>
    <m/>
    <n v="1001.4480000000001"/>
  </r>
  <r>
    <s v="23859000-001"/>
    <s v="Available"/>
    <s v="14-30 Days"/>
    <s v="91034670-01"/>
    <s v="SA4646 - 27MM STITCHED LEAFLET CE"/>
    <m/>
    <m/>
    <s v="23859000"/>
    <n v="1"/>
    <n v="1"/>
    <s v="23859000"/>
    <s v="ZPK1"/>
    <s v="      "/>
    <d v="2019-05-30T07:30:13"/>
    <s v="No"/>
    <x v="1"/>
    <s v="VAL-STITCH-STITCH INSPECT"/>
    <s v="VAL-STITCH LEAFLET"/>
    <x v="0"/>
    <s v="zulkifa"/>
    <d v="2019-05-30T09:25:33"/>
    <s v="21 Days 21 Hrs"/>
    <m/>
    <m/>
    <m/>
    <m/>
    <m/>
    <s v="N"/>
    <d v="2019-11-24T23:59:59"/>
    <m/>
    <n v="1001.4480000000001"/>
  </r>
  <r>
    <s v="23859001-001"/>
    <s v="Not Started"/>
    <s v="14-30 Days"/>
    <s v="91034670-01"/>
    <s v="SA4646 - 27MM STITCHED LEAFLET CE"/>
    <m/>
    <m/>
    <s v="23859001"/>
    <n v="1"/>
    <n v="1"/>
    <s v="23859001"/>
    <s v="ZPK1"/>
    <s v="      "/>
    <m/>
    <s v="No"/>
    <x v="17"/>
    <m/>
    <m/>
    <x v="0"/>
    <m/>
    <d v="2019-05-29T08:37:21"/>
    <s v="22 Days 22 Hrs"/>
    <m/>
    <m/>
    <m/>
    <m/>
    <m/>
    <s v="N"/>
    <m/>
    <m/>
    <n v="1001.4480000000001"/>
  </r>
  <r>
    <s v="23859002-001"/>
    <s v="Available"/>
    <s v="14-30 Days"/>
    <s v="91034670-01"/>
    <s v="SA4646 - 27MM STITCHED LEAFLET CE"/>
    <m/>
    <m/>
    <s v="23859002"/>
    <n v="1"/>
    <n v="1"/>
    <s v="23859002"/>
    <s v="ZPK1"/>
    <s v="      "/>
    <d v="2019-05-29T10:06:09"/>
    <s v="No"/>
    <x v="1"/>
    <s v="VAL-STITCH-STITCH INSPECT"/>
    <s v="VAL-STITCH LEAFLET"/>
    <x v="0"/>
    <s v="zulkifa"/>
    <d v="2019-05-29T12:01:34"/>
    <s v="22 Days 18 Hrs"/>
    <m/>
    <m/>
    <m/>
    <m/>
    <m/>
    <s v="N"/>
    <d v="2019-11-24T23:59:59"/>
    <m/>
    <n v="1001.4480000000001"/>
  </r>
  <r>
    <s v="23859003-001"/>
    <s v="Available"/>
    <s v="14-30 Days"/>
    <s v="91034670-01"/>
    <s v="SA4646 - 27MM STITCHED LEAFLET CE"/>
    <m/>
    <m/>
    <s v="23859003"/>
    <n v="1"/>
    <n v="1"/>
    <s v="23859003"/>
    <s v="ZPK1"/>
    <s v="      "/>
    <d v="2019-05-30T08:05:58"/>
    <s v="No"/>
    <x v="1"/>
    <s v="VAL-STITCH-STITCH INSPECT"/>
    <s v="VAL-STITCH LEAFLET"/>
    <x v="0"/>
    <s v="moktars"/>
    <d v="2019-05-30T12:35:31"/>
    <s v="21 Days 18 Hrs"/>
    <m/>
    <m/>
    <m/>
    <m/>
    <m/>
    <s v="N"/>
    <d v="2019-11-24T23:59:59"/>
    <m/>
    <n v="1001.4480000000001"/>
  </r>
  <r>
    <s v="23859004-001"/>
    <s v="Available"/>
    <s v="14-30 Days"/>
    <s v="91034670-01"/>
    <s v="SA4646 - 27MM STITCHED LEAFLET CE"/>
    <m/>
    <m/>
    <s v="23859004"/>
    <n v="1"/>
    <n v="1"/>
    <s v="23859004"/>
    <s v="ZPK1"/>
    <s v="      "/>
    <d v="2019-05-29T12:02:35"/>
    <s v="No"/>
    <x v="1"/>
    <s v="VAL-STITCH-STITCH INSPECT"/>
    <s v="VAL-STITCH LEAFLET"/>
    <x v="0"/>
    <s v="zulkifa"/>
    <d v="2019-05-30T07:47:41"/>
    <s v="21 Days 23 Hrs"/>
    <m/>
    <m/>
    <m/>
    <m/>
    <m/>
    <s v="N"/>
    <d v="2019-11-24T23:59:59"/>
    <m/>
    <n v="1001.4480000000001"/>
  </r>
  <r>
    <s v="23859005-001"/>
    <s v="Available"/>
    <s v="14-30 Days"/>
    <s v="91034670-01"/>
    <s v="SA4646 - 27MM STITCHED LEAFLET CE"/>
    <m/>
    <m/>
    <s v="23859005"/>
    <n v="1"/>
    <n v="1"/>
    <s v="23859005"/>
    <s v="ZPK1"/>
    <s v="      "/>
    <d v="2019-05-29T09:54:14"/>
    <s v="No"/>
    <x v="1"/>
    <s v="VAL-STITCH-STITCH INSPECT"/>
    <s v="VAL-STITCH LEAFLET"/>
    <x v="0"/>
    <s v="zulkifa"/>
    <d v="2019-05-29T11:28:29"/>
    <s v="22 Days 19 Hrs"/>
    <m/>
    <m/>
    <m/>
    <m/>
    <m/>
    <s v="N"/>
    <d v="2019-11-24T23:59:59"/>
    <m/>
    <n v="1001.4480000000001"/>
  </r>
  <r>
    <s v="23859006-001"/>
    <s v="Available"/>
    <s v="14-30 Days"/>
    <s v="91034670-01"/>
    <s v="SA4646 - 27MM STITCHED LEAFLET CE"/>
    <m/>
    <m/>
    <s v="23859006"/>
    <n v="1"/>
    <n v="1"/>
    <s v="23859006"/>
    <s v="ZPK1"/>
    <s v="      "/>
    <d v="2019-05-30T07:21:37"/>
    <s v="No"/>
    <x v="1"/>
    <s v="VAL-STITCH-STITCH INSPECT"/>
    <s v="VAL-STITCH LEAFLET"/>
    <x v="0"/>
    <s v="moktars"/>
    <d v="2019-05-30T12:56:49"/>
    <s v="21 Days 18 Hrs"/>
    <m/>
    <m/>
    <m/>
    <m/>
    <m/>
    <s v="N"/>
    <d v="2019-11-24T23:59:59"/>
    <m/>
    <n v="1001.4480000000001"/>
  </r>
  <r>
    <s v="23859007-001"/>
    <s v="Available"/>
    <s v="14-30 Days"/>
    <s v="91034670-01"/>
    <s v="SA4646 - 27MM STITCHED LEAFLET CE"/>
    <m/>
    <m/>
    <s v="23859007"/>
    <n v="1"/>
    <n v="1"/>
    <s v="23859007"/>
    <s v="ZPK1"/>
    <s v="      "/>
    <d v="2019-05-29T14:40:45"/>
    <s v="No"/>
    <x v="1"/>
    <s v="VAL-STITCH-STITCH INSPECT"/>
    <s v="VAL-STITCH LEAFLET"/>
    <x v="0"/>
    <s v="moktars"/>
    <d v="2019-05-30T07:54:07"/>
    <s v="21 Days 23 Hrs"/>
    <m/>
    <m/>
    <m/>
    <m/>
    <m/>
    <s v="N"/>
    <d v="2019-11-24T23:59:59"/>
    <m/>
    <n v="1001.4480000000001"/>
  </r>
  <r>
    <s v="23859008-001"/>
    <s v="Available"/>
    <s v="14-30 Days"/>
    <s v="91034670-01"/>
    <s v="SA4646 - 27MM STITCHED LEAFLET CE"/>
    <m/>
    <m/>
    <s v="23859008"/>
    <n v="1"/>
    <n v="1"/>
    <s v="23859008"/>
    <s v="ZPK1"/>
    <s v="      "/>
    <d v="2019-05-29T13:34:58"/>
    <s v="No"/>
    <x v="1"/>
    <s v="VAL-STITCH-STITCH INSPECT"/>
    <s v="VAL-STITCH LEAFLET"/>
    <x v="0"/>
    <s v="moktars"/>
    <d v="2019-05-30T08:51:27"/>
    <s v="21 Days 22 Hrs"/>
    <m/>
    <m/>
    <m/>
    <m/>
    <m/>
    <s v="N"/>
    <d v="2019-11-24T23:59:59"/>
    <m/>
    <n v="1001.4480000000001"/>
  </r>
  <r>
    <s v="23859009-001"/>
    <s v="Available"/>
    <s v="14-30 Days"/>
    <s v="91034670-01"/>
    <s v="SA4646 - 27MM STITCHED LEAFLET CE"/>
    <m/>
    <m/>
    <s v="23859009"/>
    <n v="1"/>
    <n v="1"/>
    <s v="23859009"/>
    <s v="ZPK1"/>
    <s v="      "/>
    <d v="2019-05-29T10:58:16"/>
    <s v="No"/>
    <x v="1"/>
    <s v="VAL-STITCH-STITCH INSPECT"/>
    <s v="VAL-STITCH LEAFLET"/>
    <x v="0"/>
    <s v="zulkifa"/>
    <d v="2019-05-29T13:20:34"/>
    <s v="22 Days 17 Hrs"/>
    <m/>
    <m/>
    <m/>
    <m/>
    <m/>
    <s v="N"/>
    <d v="2019-11-24T23:59:59"/>
    <m/>
    <n v="1001.4480000000001"/>
  </r>
  <r>
    <s v="23859032-001"/>
    <s v="Available"/>
    <s v="0-24 Hours"/>
    <s v="50525282-02"/>
    <s v="LOTUS EDGE 27 MM VALVE ASSEMBLY"/>
    <m/>
    <m/>
    <s v="23859032"/>
    <n v="1"/>
    <n v="1"/>
    <s v="23859032"/>
    <s v="ZPK1"/>
    <s v="      "/>
    <d v="2019-05-29T11:00:39"/>
    <s v="No"/>
    <x v="2"/>
    <s v="VAL-Edge Ass-Valve Packaging"/>
    <s v="VAL-VALVE ASSY"/>
    <x v="1"/>
    <s v="hashin1"/>
    <d v="2019-06-20T18:44:53"/>
    <s v="0 Days 12 Hrs"/>
    <m/>
    <m/>
    <m/>
    <m/>
    <m/>
    <s v="N"/>
    <d v="2020-02-22T23:59:59"/>
    <m/>
    <n v="4139.57"/>
  </r>
  <r>
    <s v="23859033-001"/>
    <s v="Available"/>
    <s v="1-4 Days"/>
    <s v="50525282-02"/>
    <s v="LOTUS EDGE 27 MM VALVE ASSEMBLY"/>
    <m/>
    <m/>
    <s v="23859033"/>
    <n v="1"/>
    <n v="1"/>
    <s v="23859033"/>
    <s v="ZPK1"/>
    <s v="      "/>
    <d v="2019-05-30T08:44:57"/>
    <s v="No"/>
    <x v="3"/>
    <s v="VAL-Edge Ass-Holder Insert"/>
    <s v="VAL-VALVE ASSY"/>
    <x v="1"/>
    <s v="hashin1"/>
    <d v="2019-06-17T18:50:03"/>
    <s v="3 Days 12 Hrs"/>
    <m/>
    <m/>
    <m/>
    <m/>
    <m/>
    <s v="N"/>
    <m/>
    <m/>
    <n v="4139.57"/>
  </r>
  <r>
    <s v="23859034-001"/>
    <s v="Available"/>
    <s v="0-24 Hours"/>
    <s v="50525282-02"/>
    <s v="LOTUS EDGE 27 MM VALVE ASSEMBLY"/>
    <m/>
    <m/>
    <s v="23859034"/>
    <n v="1"/>
    <n v="1"/>
    <s v="23859034"/>
    <s v="ZPK1"/>
    <s v="      "/>
    <d v="2019-05-30T15:19:07"/>
    <s v="No"/>
    <x v="2"/>
    <s v="VAL-Edge Ass-Valve Packaging"/>
    <s v="VAL-VALVE ASSY"/>
    <x v="1"/>
    <s v="hashin1"/>
    <d v="2019-06-20T22:05:46"/>
    <s v="0 Days 8 Hrs"/>
    <m/>
    <m/>
    <m/>
    <m/>
    <m/>
    <s v="N"/>
    <d v="2020-02-22T23:59:59"/>
    <m/>
    <n v="4139.57"/>
  </r>
  <r>
    <s v="23859035-001"/>
    <s v="Available"/>
    <s v="0-24 Hours"/>
    <s v="50525282-02"/>
    <s v="LOTUS EDGE 27 MM VALVE ASSEMBLY"/>
    <m/>
    <m/>
    <s v="23859035"/>
    <n v="1"/>
    <n v="1"/>
    <s v="23859035"/>
    <s v="ZPK1"/>
    <s v="      "/>
    <d v="2019-05-30T10:47:45"/>
    <s v="No"/>
    <x v="2"/>
    <s v="VAL-Edge Ass-Valve Packaging"/>
    <s v="VAL-VALVE ASSY"/>
    <x v="1"/>
    <s v="hashin1"/>
    <d v="2019-06-20T21:58:24"/>
    <s v="0 Days 9 Hrs"/>
    <m/>
    <m/>
    <m/>
    <m/>
    <m/>
    <s v="N"/>
    <d v="2020-02-22T23:59:59"/>
    <m/>
    <n v="4139.57"/>
  </r>
  <r>
    <s v="23859037-001"/>
    <s v="Available"/>
    <s v="0-24 Hours"/>
    <s v="50525282-02"/>
    <s v="LOTUS EDGE 27 MM VALVE ASSEMBLY"/>
    <m/>
    <m/>
    <s v="23859037"/>
    <n v="1"/>
    <n v="1"/>
    <s v="23859037"/>
    <s v="ZPK1"/>
    <s v="      "/>
    <d v="2019-05-30T11:41:51"/>
    <s v="No"/>
    <x v="2"/>
    <s v="VAL-Edge Ass-Valve Packaging"/>
    <s v="VAL-VALVE ASSY"/>
    <x v="1"/>
    <s v="hashin1"/>
    <d v="2019-06-20T21:56:20"/>
    <s v="0 Days 9 Hrs"/>
    <m/>
    <m/>
    <m/>
    <m/>
    <m/>
    <s v="N"/>
    <d v="2020-02-22T23:59:59"/>
    <m/>
    <n v="4139.57"/>
  </r>
  <r>
    <s v="23859038-001"/>
    <s v="Available"/>
    <s v="1-4 Days"/>
    <s v="50525282-02"/>
    <s v="LOTUS EDGE 27 MM VALVE ASSEMBLY"/>
    <m/>
    <m/>
    <s v="23859038"/>
    <n v="1"/>
    <n v="1"/>
    <s v="23859038"/>
    <s v="ZPK1"/>
    <s v="      "/>
    <d v="2019-05-31T08:39:18"/>
    <s v="No"/>
    <x v="3"/>
    <s v="VAL-Edge Ass-Holder Insert"/>
    <s v="VAL-VALVE ASSY"/>
    <x v="1"/>
    <s v="razalip"/>
    <d v="2019-06-17T12:50:16"/>
    <s v="3 Days 18 Hrs"/>
    <m/>
    <m/>
    <m/>
    <m/>
    <m/>
    <s v="N"/>
    <m/>
    <m/>
    <n v="4139.57"/>
  </r>
  <r>
    <s v="23859039-001"/>
    <s v="Available"/>
    <s v="0-24 Hours"/>
    <s v="50525282-02"/>
    <s v="LOTUS EDGE 27 MM VALVE ASSEMBLY"/>
    <m/>
    <m/>
    <s v="23859039"/>
    <n v="1"/>
    <n v="1"/>
    <s v="23859039"/>
    <s v="ZPK1"/>
    <s v="      "/>
    <d v="2019-05-31T10:59:30"/>
    <s v="No"/>
    <x v="4"/>
    <s v="VAL-Edge Ass-Seal to Leaflet"/>
    <s v="VAL-VALVE ASSY"/>
    <x v="1"/>
    <s v="abdun21"/>
    <d v="2019-06-20T16:56:56"/>
    <s v="0 Days 14 Hrs"/>
    <m/>
    <m/>
    <m/>
    <m/>
    <m/>
    <s v="N"/>
    <m/>
    <m/>
    <n v="4139.57"/>
  </r>
  <r>
    <s v="23859040-001"/>
    <s v="Available"/>
    <s v="7-14 Days"/>
    <s v="50525282-02"/>
    <s v="LOTUS EDGE 27 MM VALVE ASSEMBLY"/>
    <m/>
    <m/>
    <s v="23859040"/>
    <n v="1"/>
    <n v="1"/>
    <s v="23859040"/>
    <s v="ZPK1"/>
    <s v="      "/>
    <d v="2019-05-29T12:27:08"/>
    <s v="No"/>
    <x v="3"/>
    <s v="VAL-Edge Ass-Holder Insert"/>
    <s v="VAL-VALVE ASSY"/>
    <x v="1"/>
    <s v="hashin1"/>
    <d v="2019-06-11T14:25:18"/>
    <s v="9 Days 16 Hrs"/>
    <m/>
    <m/>
    <m/>
    <m/>
    <m/>
    <s v="N"/>
    <m/>
    <m/>
    <n v="4139.57"/>
  </r>
  <r>
    <s v="23859041-001"/>
    <s v="Available"/>
    <s v="0-24 Hours"/>
    <s v="50525282-02"/>
    <s v="LOTUS EDGE 27 MM VALVE ASSEMBLY"/>
    <m/>
    <m/>
    <s v="23859041"/>
    <n v="1"/>
    <n v="1"/>
    <s v="23859041"/>
    <s v="ZPK1"/>
    <s v="      "/>
    <d v="2019-05-29T13:13:37"/>
    <s v="No"/>
    <x v="2"/>
    <s v="VAL-Edge Ass-Valve Packaging"/>
    <s v="VAL-VALVE ASSY"/>
    <x v="1"/>
    <s v="hashin1"/>
    <d v="2019-06-20T16:30:10"/>
    <s v="0 Days 14 Hrs"/>
    <m/>
    <m/>
    <m/>
    <m/>
    <m/>
    <s v="N"/>
    <d v="2020-02-22T23:59:59"/>
    <m/>
    <n v="4139.57"/>
  </r>
  <r>
    <s v="23859042-001"/>
    <s v="Available"/>
    <s v="0-24 Hours"/>
    <s v="50525282-02"/>
    <s v="LOTUS EDGE 27 MM VALVE ASSEMBLY"/>
    <m/>
    <m/>
    <s v="23859042"/>
    <n v="1"/>
    <n v="1"/>
    <s v="23859042"/>
    <s v="ZPK1"/>
    <s v="      "/>
    <d v="2019-05-30T07:19:35"/>
    <s v="No"/>
    <x v="2"/>
    <s v="VAL-Edge Ass-Valve Packaging"/>
    <s v="VAL-VALVE ASSY"/>
    <x v="1"/>
    <s v="hashin1"/>
    <d v="2019-06-20T22:03:49"/>
    <s v="0 Days 8 Hrs"/>
    <m/>
    <m/>
    <m/>
    <m/>
    <m/>
    <s v="N"/>
    <d v="2020-02-22T23:59:59"/>
    <m/>
    <n v="4139.57"/>
  </r>
  <r>
    <s v="23859043-001"/>
    <s v="Available"/>
    <s v="0-24 Hours"/>
    <s v="50525282-02"/>
    <s v="LOTUS EDGE 27 MM VALVE ASSEMBLY"/>
    <m/>
    <m/>
    <s v="23859043"/>
    <n v="1"/>
    <n v="1"/>
    <s v="23859043"/>
    <s v="ZPK1"/>
    <s v="      "/>
    <d v="2019-05-30T07:24:39"/>
    <s v="No"/>
    <x v="2"/>
    <s v="VAL-Edge Ass-Valve Packaging"/>
    <s v="VAL-VALVE ASSY"/>
    <x v="1"/>
    <s v="hashin1"/>
    <d v="2019-06-20T22:01:01"/>
    <s v="0 Days 8 Hrs"/>
    <m/>
    <m/>
    <m/>
    <m/>
    <m/>
    <s v="N"/>
    <d v="2020-02-22T23:59:59"/>
    <m/>
    <n v="4139.57"/>
  </r>
  <r>
    <s v="23859060-001"/>
    <s v="Available"/>
    <s v="1-4 Days"/>
    <s v="50525282-02"/>
    <s v="LOTUS EDGE 27 MM VALVE ASSEMBLY"/>
    <m/>
    <m/>
    <s v="23859060"/>
    <n v="1"/>
    <n v="1"/>
    <s v="23859060"/>
    <s v="ZPK1"/>
    <s v="      "/>
    <d v="2019-05-29T08:44:28"/>
    <s v="No"/>
    <x v="3"/>
    <s v="VAL-Edge Ass-Holder Insert"/>
    <s v="VAL-VALVE ASSY"/>
    <x v="1"/>
    <s v="yahayas"/>
    <d v="2019-06-18T22:29:54"/>
    <s v="2 Days 8 Hrs"/>
    <s v="PENNC0003302"/>
    <s v="PLPL"/>
    <s v="Closed"/>
    <s v="PLPL-POST LEG O NOT FALL BETWEEN PASS LINE_x000a_P1/P11-TIGHT"/>
    <s v="NC Rework"/>
    <s v="N"/>
    <m/>
    <m/>
    <n v="4139.57"/>
  </r>
  <r>
    <s v="23859062-001"/>
    <s v="Available"/>
    <s v="0-24 Hours"/>
    <s v="50525282-02"/>
    <s v="LOTUS EDGE 27 MM VALVE ASSEMBLY"/>
    <m/>
    <m/>
    <s v="23859062"/>
    <n v="1"/>
    <n v="1"/>
    <s v="23859062"/>
    <s v="ZPK1"/>
    <s v="      "/>
    <d v="2019-05-31T07:29:40"/>
    <s v="No"/>
    <x v="2"/>
    <s v="VAL-Edge Ass-Valve Packaging"/>
    <s v="VAL-VALVE ASSY"/>
    <x v="1"/>
    <s v="hashin1"/>
    <d v="2019-06-20T16:29:00"/>
    <s v="0 Days 14 Hrs"/>
    <m/>
    <m/>
    <m/>
    <m/>
    <m/>
    <s v="N"/>
    <d v="2020-02-22T23:59:59"/>
    <m/>
    <n v="4139.57"/>
  </r>
  <r>
    <s v="23859063-001"/>
    <s v="Available"/>
    <s v="1-4 Days"/>
    <s v="50525282-02"/>
    <s v="LOTUS EDGE 27 MM VALVE ASSEMBLY"/>
    <m/>
    <m/>
    <s v="23859063"/>
    <n v="1"/>
    <n v="1"/>
    <s v="23859063"/>
    <s v="ZPK1"/>
    <s v="      "/>
    <d v="2019-05-30T10:59:44"/>
    <s v="No"/>
    <x v="18"/>
    <s v="VAL-Edge Ass-Post Leaflet Ins"/>
    <s v="VAL-VALVE ASSY"/>
    <x v="1"/>
    <s v="mohdsar"/>
    <d v="2019-06-19T21:36:06"/>
    <s v="1 Days 9 Hrs"/>
    <s v="PENNC0003468"/>
    <s v="PBOT"/>
    <s v="InNCRework"/>
    <s v="PBOT-INCORRECT ROUTING"/>
    <s v="NC Rework"/>
    <s v="N"/>
    <m/>
    <m/>
    <n v="4139.57"/>
  </r>
  <r>
    <s v="23859064-001"/>
    <s v="Available"/>
    <s v="0-24 Hours"/>
    <s v="50525282-02"/>
    <s v="LOTUS EDGE 27 MM VALVE ASSEMBLY"/>
    <m/>
    <m/>
    <s v="23859064"/>
    <n v="1"/>
    <n v="1"/>
    <s v="23859064"/>
    <s v="ZPK1"/>
    <s v="      "/>
    <d v="2019-05-28T14:31:22"/>
    <s v="No"/>
    <x v="2"/>
    <s v="VAL-Edge Ass-Valve Packaging"/>
    <s v="VAL-VALVE ASSY"/>
    <x v="1"/>
    <s v="hashin1"/>
    <d v="2019-06-20T16:37:20"/>
    <s v="0 Days 14 Hrs"/>
    <m/>
    <m/>
    <m/>
    <m/>
    <m/>
    <s v="N"/>
    <d v="2020-02-22T23:59:59"/>
    <m/>
    <n v="4139.57"/>
  </r>
  <r>
    <s v="23859066-001"/>
    <s v="Available"/>
    <s v="1-4 Days"/>
    <s v="50525282-02"/>
    <s v="LOTUS EDGE 27 MM VALVE ASSEMBLY"/>
    <m/>
    <m/>
    <s v="23859066"/>
    <n v="1"/>
    <n v="1"/>
    <s v="23859066"/>
    <s v="ZPK1"/>
    <s v="      "/>
    <d v="2019-05-31T09:02:08"/>
    <s v="No"/>
    <x v="3"/>
    <s v="VAL-Edge Ass-Holder Insert"/>
    <s v="VAL-VALVE ASSY"/>
    <x v="1"/>
    <s v="razalip"/>
    <d v="2019-06-17T10:07:57"/>
    <s v="3 Days 20 Hrs"/>
    <m/>
    <m/>
    <m/>
    <m/>
    <m/>
    <s v="N"/>
    <m/>
    <m/>
    <n v="4139.57"/>
  </r>
  <r>
    <s v="23859067-001"/>
    <s v="Available"/>
    <s v="1-4 Days"/>
    <s v="50525282-02"/>
    <s v="LOTUS EDGE 27 MM VALVE ASSEMBLY"/>
    <m/>
    <m/>
    <s v="23859067"/>
    <n v="1"/>
    <n v="1"/>
    <s v="23859067"/>
    <s v="ZPK1"/>
    <s v="      "/>
    <d v="2019-05-30T09:52:24"/>
    <s v="No"/>
    <x v="3"/>
    <s v="VAL-Edge Ass-Holder Insert"/>
    <s v="VAL-VALVE ASSY"/>
    <x v="1"/>
    <s v="razalip"/>
    <d v="2019-06-17T10:53:18"/>
    <s v="3 Days 20 Hrs"/>
    <s v="PENNC0003312"/>
    <s v="PLPL"/>
    <s v="Closed"/>
    <s v="PLPL- POST LEGS DO NOT FALL BETWEEN PASS LINES.  (ALL POSTS) TIGHT"/>
    <s v="NC Rework"/>
    <s v="N"/>
    <m/>
    <m/>
    <n v="4139.57"/>
  </r>
  <r>
    <s v="23859068-001"/>
    <s v="Available"/>
    <s v="1-4 Days"/>
    <s v="50525282-02"/>
    <s v="LOTUS EDGE 27 MM VALVE ASSEMBLY"/>
    <m/>
    <m/>
    <s v="23859068"/>
    <n v="1"/>
    <n v="1"/>
    <s v="23859068"/>
    <s v="ZPK1"/>
    <s v="      "/>
    <d v="2019-05-31T11:34:07"/>
    <s v="No"/>
    <x v="19"/>
    <s v="VAL-Edge Ass-Post to Braid"/>
    <s v="VAL-VALVE ASSY"/>
    <x v="1"/>
    <s v="ahmadn"/>
    <d v="2019-06-18T13:59:22"/>
    <s v="2 Days 17 Hrs"/>
    <m/>
    <m/>
    <m/>
    <m/>
    <m/>
    <s v="N"/>
    <m/>
    <m/>
    <n v="4139.57"/>
  </r>
  <r>
    <s v="23859069-001"/>
    <s v="Available"/>
    <s v="7-14 Days"/>
    <s v="50525282-02"/>
    <s v="LOTUS EDGE 27 MM VALVE ASSEMBLY"/>
    <m/>
    <m/>
    <s v="23859069"/>
    <n v="1"/>
    <n v="1"/>
    <s v="23859069"/>
    <s v="ZPK1"/>
    <s v="      "/>
    <d v="2019-05-30T08:32:45"/>
    <s v="No"/>
    <x v="3"/>
    <s v="VAL-Edge Ass-Holder Insert"/>
    <s v="VAL-VALVE ASSY"/>
    <x v="1"/>
    <s v="hashin1"/>
    <d v="2019-06-12T11:55:00"/>
    <s v="8 Days 19 Hrs"/>
    <m/>
    <m/>
    <m/>
    <m/>
    <m/>
    <s v="N"/>
    <m/>
    <m/>
    <n v="4139.57"/>
  </r>
  <r>
    <s v="23859070-001"/>
    <s v="Available"/>
    <s v="0-24 Hours"/>
    <s v="50525282-02"/>
    <s v="LOTUS EDGE 27 MM VALVE ASSEMBLY"/>
    <m/>
    <m/>
    <s v="23859070"/>
    <n v="1"/>
    <n v="1"/>
    <s v="23859070"/>
    <s v="ZPK1"/>
    <s v="      "/>
    <d v="2019-05-29T12:30:59"/>
    <s v="No"/>
    <x v="2"/>
    <s v="VAL-Edge Ass-Valve Packaging"/>
    <s v="VAL-VALVE ASSY"/>
    <x v="1"/>
    <s v="hashin1"/>
    <d v="2019-06-20T18:43:20"/>
    <s v="0 Days 12 Hrs"/>
    <m/>
    <m/>
    <m/>
    <m/>
    <m/>
    <s v="N"/>
    <d v="2020-02-22T23:59:59"/>
    <m/>
    <n v="4139.57"/>
  </r>
  <r>
    <s v="23859071-001"/>
    <s v="Available"/>
    <s v="1-4 Days"/>
    <s v="50525282-02"/>
    <s v="LOTUS EDGE 27 MM VALVE ASSEMBLY"/>
    <m/>
    <m/>
    <s v="23859071"/>
    <n v="1"/>
    <n v="1"/>
    <s v="23859071"/>
    <s v="ZPK1"/>
    <s v="      "/>
    <d v="2019-05-29T13:46:31"/>
    <s v="No"/>
    <x v="3"/>
    <s v="VAL-Edge Ass-Holder Insert"/>
    <s v="VAL-VALVE ASSY"/>
    <x v="1"/>
    <s v="razalip"/>
    <d v="2019-06-17T10:31:44"/>
    <s v="3 Days 20 Hrs"/>
    <s v="PENNC0003347"/>
    <s v="BIFK"/>
    <s v="Closed"/>
    <s v="BIFK-buckle knot incomplete fuse J1"/>
    <s v="NC Rework"/>
    <s v="N"/>
    <m/>
    <m/>
    <n v="4139.57"/>
  </r>
  <r>
    <s v="23859072-001"/>
    <s v="Available"/>
    <s v="0-24 Hours"/>
    <s v="50525282-02"/>
    <s v="LOTUS EDGE 27 MM VALVE ASSEMBLY"/>
    <m/>
    <m/>
    <s v="23859072"/>
    <n v="1"/>
    <n v="1"/>
    <s v="23859072"/>
    <s v="ZPK1"/>
    <s v="      "/>
    <d v="2019-05-29T12:02:20"/>
    <s v="No"/>
    <x v="2"/>
    <s v="VAL-Edge Ass-Valve Packaging"/>
    <s v="VAL-VALVE ASSY"/>
    <x v="1"/>
    <s v="hashin1"/>
    <d v="2019-06-20T18:44:06"/>
    <s v="0 Days 12 Hrs"/>
    <m/>
    <m/>
    <m/>
    <m/>
    <m/>
    <s v="N"/>
    <d v="2020-02-22T23:59:59"/>
    <m/>
    <n v="4139.57"/>
  </r>
  <r>
    <s v="23859073-001"/>
    <s v="Available"/>
    <s v="1-4 Days"/>
    <s v="50525282-02"/>
    <s v="LOTUS EDGE 27 MM VALVE ASSEMBLY"/>
    <m/>
    <m/>
    <s v="23859073"/>
    <n v="1"/>
    <n v="1"/>
    <s v="23859073"/>
    <s v="ZPK1"/>
    <s v="      "/>
    <d v="2019-05-29T14:19:21"/>
    <s v="No"/>
    <x v="3"/>
    <s v="VAL-Edge Ass-Holder Insert"/>
    <s v="VAL-VALVE ASSY"/>
    <x v="1"/>
    <s v="hashin1"/>
    <d v="2019-06-17T19:22:10"/>
    <s v="3 Days 11 Hrs"/>
    <m/>
    <m/>
    <m/>
    <m/>
    <m/>
    <s v="N"/>
    <m/>
    <m/>
    <n v="4139.57"/>
  </r>
  <r>
    <s v="23859075-001"/>
    <s v="Available"/>
    <s v="7-14 Days"/>
    <s v="50525282-02"/>
    <s v="LOTUS EDGE 27 MM VALVE ASSEMBLY"/>
    <m/>
    <m/>
    <s v="23859075"/>
    <n v="1"/>
    <n v="1"/>
    <s v="23859075"/>
    <s v="ZPK1"/>
    <s v="      "/>
    <d v="2019-05-29T13:43:29"/>
    <s v="No"/>
    <x v="3"/>
    <s v="VAL-Edge Ass-Holder Insert"/>
    <s v="VAL-VALVE ASSY"/>
    <x v="1"/>
    <s v="razalip"/>
    <d v="2019-06-13T10:17:23"/>
    <s v="7 Days 20 Hrs"/>
    <m/>
    <m/>
    <m/>
    <m/>
    <m/>
    <s v="N"/>
    <m/>
    <m/>
    <n v="4139.57"/>
  </r>
  <r>
    <s v="23859076-001"/>
    <s v="Available"/>
    <s v="14-30 Days"/>
    <s v="91034670-01"/>
    <s v="SA4646 - 27MM STITCHED LEAFLET CE"/>
    <m/>
    <m/>
    <s v="23859076"/>
    <n v="1"/>
    <n v="1"/>
    <s v="23859076"/>
    <s v="ZPK1"/>
    <s v="      "/>
    <d v="2019-05-29T13:27:02"/>
    <s v="No"/>
    <x v="1"/>
    <s v="VAL-STITCH-STITCH INSPECT"/>
    <s v="VAL-STITCH LEAFLET"/>
    <x v="0"/>
    <s v="omarn2"/>
    <d v="2019-05-29T15:30:23"/>
    <s v="22 Days 15 Hrs"/>
    <m/>
    <m/>
    <m/>
    <m/>
    <m/>
    <s v="N"/>
    <d v="2019-11-24T23:59:59"/>
    <m/>
    <n v="1001.4480000000001"/>
  </r>
  <r>
    <s v="23859077-001"/>
    <s v="Available"/>
    <s v="14-30 Days"/>
    <s v="91034670-01"/>
    <s v="SA4646 - 27MM STITCHED LEAFLET CE"/>
    <m/>
    <m/>
    <s v="23859077"/>
    <n v="1"/>
    <n v="1"/>
    <s v="23859077"/>
    <s v="ZPK1"/>
    <s v="      "/>
    <d v="2019-05-30T15:07:40"/>
    <s v="No"/>
    <x v="1"/>
    <s v="VAL-STITCH-STITCH INSPECT"/>
    <s v="VAL-STITCH LEAFLET"/>
    <x v="0"/>
    <s v="moktars"/>
    <d v="2019-05-31T08:39:09"/>
    <s v="20 Days 22 Hrs"/>
    <m/>
    <m/>
    <m/>
    <m/>
    <m/>
    <s v="N"/>
    <d v="2019-11-24T23:59:59"/>
    <m/>
    <n v="1001.4480000000001"/>
  </r>
  <r>
    <s v="23859078-001"/>
    <s v="Available"/>
    <s v="14-30 Days"/>
    <s v="91034670-01"/>
    <s v="SA4646 - 27MM STITCHED LEAFLET CE"/>
    <m/>
    <m/>
    <s v="23859078"/>
    <n v="1"/>
    <n v="1"/>
    <s v="23859078"/>
    <s v="ZPK1"/>
    <s v="      "/>
    <d v="2019-05-30T11:31:14"/>
    <s v="No"/>
    <x v="1"/>
    <s v="VAL-STITCH-STITCH INSPECT"/>
    <s v="VAL-STITCH LEAFLET"/>
    <x v="0"/>
    <s v="moktars"/>
    <d v="2019-05-30T14:01:59"/>
    <s v="21 Days 16 Hrs"/>
    <m/>
    <m/>
    <m/>
    <m/>
    <m/>
    <s v="N"/>
    <d v="2019-11-24T23:59:59"/>
    <m/>
    <n v="1001.4480000000001"/>
  </r>
  <r>
    <s v="23859079-001"/>
    <s v="Available"/>
    <s v="14-30 Days"/>
    <s v="91034670-01"/>
    <s v="SA4646 - 27MM STITCHED LEAFLET CE"/>
    <m/>
    <m/>
    <s v="23859079"/>
    <n v="1"/>
    <n v="1"/>
    <s v="23859079"/>
    <s v="ZPK1"/>
    <s v="      "/>
    <d v="2019-05-31T08:15:55"/>
    <s v="No"/>
    <x v="1"/>
    <s v="VAL-STITCH-STITCH INSPECT"/>
    <s v="VAL-STITCH LEAFLET"/>
    <x v="0"/>
    <s v="moktars"/>
    <d v="2019-05-31T10:42:35"/>
    <s v="20 Days 20 Hrs"/>
    <m/>
    <m/>
    <m/>
    <m/>
    <m/>
    <s v="N"/>
    <d v="2019-11-24T23:59:59"/>
    <m/>
    <n v="1001.4480000000001"/>
  </r>
  <r>
    <s v="23859080-001"/>
    <s v="Available"/>
    <s v="14-30 Days"/>
    <s v="91034670-01"/>
    <s v="SA4646 - 27MM STITCHED LEAFLET CE"/>
    <m/>
    <m/>
    <s v="23859080"/>
    <n v="1"/>
    <n v="1"/>
    <s v="23859080"/>
    <s v="ZPK1"/>
    <s v="      "/>
    <d v="2019-05-30T12:12:12"/>
    <s v="No"/>
    <x v="1"/>
    <s v="VAL-STITCH-STITCH INSPECT"/>
    <s v="VAL-STITCH LEAFLET"/>
    <x v="0"/>
    <s v="ramana"/>
    <d v="2019-05-30T13:40:54"/>
    <s v="21 Days 17 Hrs"/>
    <m/>
    <m/>
    <m/>
    <m/>
    <m/>
    <s v="N"/>
    <d v="2019-11-24T23:59:59"/>
    <m/>
    <n v="1001.4480000000001"/>
  </r>
  <r>
    <s v="23859081-001"/>
    <s v="Available"/>
    <s v="14-30 Days"/>
    <s v="91034670-01"/>
    <s v="SA4646 - 27MM STITCHED LEAFLET CE"/>
    <m/>
    <m/>
    <s v="23859081"/>
    <n v="1"/>
    <n v="1"/>
    <s v="23859081"/>
    <s v="ZPK1"/>
    <s v="      "/>
    <d v="2019-05-30T11:53:45"/>
    <s v="No"/>
    <x v="1"/>
    <s v="VAL-STITCH-STITCH INSPECT"/>
    <s v="VAL-STITCH LEAFLET"/>
    <x v="0"/>
    <s v="moktars"/>
    <d v="2019-05-31T07:53:34"/>
    <s v="20 Days 23 Hrs"/>
    <m/>
    <m/>
    <m/>
    <m/>
    <m/>
    <s v="N"/>
    <d v="2019-11-24T23:59:59"/>
    <m/>
    <n v="1001.4480000000001"/>
  </r>
  <r>
    <s v="23859082-001"/>
    <s v="Available"/>
    <s v="14-30 Days"/>
    <s v="91034670-01"/>
    <s v="SA4646 - 27MM STITCHED LEAFLET CE"/>
    <m/>
    <m/>
    <s v="23859082"/>
    <n v="1"/>
    <n v="1"/>
    <s v="23859082"/>
    <s v="ZPK1"/>
    <s v="      "/>
    <d v="2019-05-30T13:51:31"/>
    <s v="No"/>
    <x v="1"/>
    <s v="VAL-STITCH-STITCH INSPECT"/>
    <s v="VAL-STITCH LEAFLET"/>
    <x v="0"/>
    <s v="ramana"/>
    <d v="2019-05-30T17:48:29"/>
    <s v="21 Days 13 Hrs"/>
    <m/>
    <m/>
    <m/>
    <m/>
    <m/>
    <s v="N"/>
    <d v="2019-11-24T23:59:59"/>
    <m/>
    <n v="1001.4480000000001"/>
  </r>
  <r>
    <s v="23865994-001"/>
    <s v="Available"/>
    <s v="0-24 Hours"/>
    <s v="91034655-01"/>
    <s v="SA4645 - 23MM STITCHED LEAFLET"/>
    <m/>
    <m/>
    <s v="23865994"/>
    <n v="1"/>
    <n v="1"/>
    <s v="23865994"/>
    <s v="ZPK1"/>
    <s v="      "/>
    <d v="2019-06-11T07:51:55"/>
    <s v="No"/>
    <x v="1"/>
    <s v="VAL-STITCH-STITCH INSPECT"/>
    <s v="VAL-STITCH LEAFLET"/>
    <x v="0"/>
    <s v="zulkifa"/>
    <d v="2019-06-20T09:25:52"/>
    <s v="0 Days 21 Hrs"/>
    <m/>
    <m/>
    <m/>
    <m/>
    <m/>
    <s v="N"/>
    <d v="2019-11-25T23:59:59"/>
    <m/>
    <n v="999.62800000000004"/>
  </r>
  <r>
    <s v="23872337-001"/>
    <s v="Available"/>
    <s v="7-14 Days"/>
    <s v="91034665-01"/>
    <s v="SA4643 - CUT LEAFLET 23MM GAL"/>
    <m/>
    <m/>
    <s v="23872337"/>
    <n v="120"/>
    <n v="54"/>
    <s v="23872337"/>
    <s v="ZPK1"/>
    <s v="      "/>
    <d v="2019-06-10T08:35:15"/>
    <s v="No"/>
    <x v="7"/>
    <s v="VAL-CUT LEAFLET-FINAL INSPECT"/>
    <s v="VAL CUT LEAFLET"/>
    <x v="2"/>
    <s v="rasmann"/>
    <d v="2019-06-13T15:13:12"/>
    <s v="7 Days 15 Hrs"/>
    <m/>
    <m/>
    <m/>
    <m/>
    <m/>
    <s v="N"/>
    <d v="2020-01-23T23:59:59"/>
    <m/>
    <n v="140.80500000000001"/>
  </r>
  <r>
    <s v="23872338-001"/>
    <s v="Available"/>
    <s v="7-14 Days"/>
    <s v="91034665-01"/>
    <s v="SA4643 - CUT LEAFLET 23MM GAL"/>
    <m/>
    <m/>
    <s v="23872338"/>
    <n v="120"/>
    <n v="49"/>
    <s v="23872338"/>
    <s v="ZPK1"/>
    <s v="      "/>
    <d v="2019-05-30T11:08:42"/>
    <s v="No"/>
    <x v="7"/>
    <s v="VAL-CUT LEAFLET-FINAL INSPECT"/>
    <s v="VAL CUT LEAFLET"/>
    <x v="2"/>
    <s v="abdulmc"/>
    <d v="2019-06-13T15:15:20"/>
    <s v="7 Days 15 Hrs"/>
    <m/>
    <m/>
    <m/>
    <m/>
    <m/>
    <s v="N"/>
    <d v="2020-01-23T23:59:59"/>
    <m/>
    <n v="140.80500000000001"/>
  </r>
  <r>
    <s v="23872339-001"/>
    <s v="Available"/>
    <s v="7-14 Days"/>
    <s v="91034665-01"/>
    <s v="SA4643 - CUT LEAFLET 23MM GAL"/>
    <m/>
    <m/>
    <s v="23872339"/>
    <n v="120"/>
    <n v="47"/>
    <s v="23872339"/>
    <s v="ZPK1"/>
    <s v="      "/>
    <d v="2019-05-30T11:08:11"/>
    <s v="No"/>
    <x v="7"/>
    <s v="VAL-CUT LEAFLET-FINAL INSPECT"/>
    <s v="VAL CUT LEAFLET"/>
    <x v="2"/>
    <s v="rasmann"/>
    <d v="2019-06-11T14:09:23"/>
    <s v="9 Days 16 Hrs"/>
    <m/>
    <m/>
    <m/>
    <m/>
    <m/>
    <s v="N"/>
    <d v="2020-01-23T23:59:59"/>
    <m/>
    <n v="140.80500000000001"/>
  </r>
  <r>
    <s v="23872450-001"/>
    <s v="Available"/>
    <s v="14-30 Days"/>
    <s v="91034670-01"/>
    <s v="SA4646 - 27MM STITCHED LEAFLET CE"/>
    <m/>
    <m/>
    <s v="23872450"/>
    <n v="1"/>
    <n v="1"/>
    <s v="23872450"/>
    <s v="ZPK1"/>
    <s v="      "/>
    <d v="2019-05-30T13:07:40"/>
    <s v="No"/>
    <x v="1"/>
    <s v="VAL-STITCH-STITCH INSPECT"/>
    <s v="VAL-STITCH LEAFLET"/>
    <x v="0"/>
    <s v="zulkifa"/>
    <d v="2019-05-31T07:50:10"/>
    <s v="20 Days 23 Hrs"/>
    <m/>
    <m/>
    <m/>
    <m/>
    <m/>
    <s v="N"/>
    <d v="2019-11-26T23:59:59"/>
    <m/>
    <n v="1001.4480000000001"/>
  </r>
  <r>
    <s v="23872451-001"/>
    <s v="Available"/>
    <s v="14-30 Days"/>
    <s v="91034670-01"/>
    <s v="SA4646 - 27MM STITCHED LEAFLET CE"/>
    <m/>
    <m/>
    <s v="23872451"/>
    <n v="1"/>
    <n v="1"/>
    <s v="23872451"/>
    <s v="ZPK1"/>
    <s v="      "/>
    <d v="2019-05-31T08:03:12"/>
    <s v="No"/>
    <x v="1"/>
    <s v="VAL-STITCH-STITCH INSPECT"/>
    <s v="VAL-STITCH LEAFLET"/>
    <x v="0"/>
    <s v="arifin1"/>
    <d v="2019-05-31T14:08:41"/>
    <s v="20 Days 16 Hrs"/>
    <m/>
    <m/>
    <m/>
    <m/>
    <m/>
    <s v="N"/>
    <d v="2019-11-26T23:59:59"/>
    <m/>
    <n v="1001.4480000000001"/>
  </r>
  <r>
    <s v="23872453-001"/>
    <s v="Available"/>
    <s v="7-14 Days"/>
    <s v="91034670-01"/>
    <s v="SA4646 - 27MM STITCHED LEAFLET CE"/>
    <m/>
    <m/>
    <s v="23872453"/>
    <n v="1"/>
    <n v="1"/>
    <s v="23872453"/>
    <s v="ZPK1"/>
    <s v="      "/>
    <d v="2019-06-10T08:29:49"/>
    <s v="No"/>
    <x v="20"/>
    <s v="VAL-STITCH-STITCH LEAFLET"/>
    <s v="VAL-STITCH LEAFLET"/>
    <x v="0"/>
    <s v="shafieh"/>
    <d v="2019-06-10T12:15:07"/>
    <s v="10 Days 18 Hrs"/>
    <m/>
    <m/>
    <m/>
    <m/>
    <m/>
    <s v="N"/>
    <d v="2019-11-26T23:59:59"/>
    <m/>
    <n v="1001.4480000000001"/>
  </r>
  <r>
    <s v="23872454-001"/>
    <s v="Available"/>
    <s v="7-14 Days"/>
    <s v="91034670-01"/>
    <s v="SA4646 - 27MM STITCHED LEAFLET CE"/>
    <m/>
    <m/>
    <s v="23872454"/>
    <n v="1"/>
    <n v="1"/>
    <s v="23872454"/>
    <s v="ZPK1"/>
    <s v="      "/>
    <d v="2019-05-31T14:22:50"/>
    <s v="No"/>
    <x v="1"/>
    <s v="VAL-STITCH-STITCH INSPECT"/>
    <s v="VAL-STITCH LEAFLET"/>
    <x v="0"/>
    <s v="moktars"/>
    <d v="2019-06-10T08:04:13"/>
    <s v="10 Days 22 Hrs"/>
    <m/>
    <m/>
    <m/>
    <m/>
    <m/>
    <s v="N"/>
    <d v="2019-11-26T23:59:59"/>
    <m/>
    <n v="1001.4480000000001"/>
  </r>
  <r>
    <s v="23872455-001"/>
    <s v="Available"/>
    <s v="7-14 Days"/>
    <s v="91034670-01"/>
    <s v="SA4646 - 27MM STITCHED LEAFLET CE"/>
    <m/>
    <m/>
    <s v="23872455"/>
    <n v="1"/>
    <n v="1"/>
    <s v="23872455"/>
    <s v="ZPK1"/>
    <s v="      "/>
    <d v="2019-06-10T07:56:13"/>
    <s v="No"/>
    <x v="1"/>
    <s v="VAL-STITCH-STITCH INSPECT"/>
    <s v="VAL-STITCH LEAFLET"/>
    <x v="0"/>
    <s v="arifin1"/>
    <d v="2019-06-10T15:59:39"/>
    <s v="10 Days 15 Hrs"/>
    <m/>
    <m/>
    <m/>
    <m/>
    <m/>
    <s v="N"/>
    <d v="2019-11-26T23:59:59"/>
    <m/>
    <n v="1001.4480000000001"/>
  </r>
  <r>
    <s v="23872457-001"/>
    <s v="Available"/>
    <s v="7-14 Days"/>
    <s v="91034670-01"/>
    <s v="SA4646 - 27MM STITCHED LEAFLET CE"/>
    <m/>
    <m/>
    <s v="23872457"/>
    <n v="1"/>
    <n v="1"/>
    <s v="23872457"/>
    <s v="ZPK1"/>
    <s v="      "/>
    <d v="2019-06-10T07:35:37"/>
    <s v="No"/>
    <x v="1"/>
    <s v="VAL-STITCH-STITCH INSPECT"/>
    <s v="VAL-STITCH LEAFLET"/>
    <x v="0"/>
    <s v="moktars"/>
    <d v="2019-06-10T10:28:57"/>
    <s v="10 Days 20 Hrs"/>
    <m/>
    <m/>
    <m/>
    <m/>
    <m/>
    <s v="N"/>
    <d v="2019-11-26T23:59:59"/>
    <m/>
    <n v="1001.4480000000001"/>
  </r>
  <r>
    <s v="23872458-001"/>
    <s v="Available"/>
    <s v="14-30 Days"/>
    <s v="91034670-01"/>
    <s v="SA4646 - 27MM STITCHED LEAFLET CE"/>
    <m/>
    <m/>
    <s v="23872458"/>
    <n v="1"/>
    <n v="1"/>
    <s v="23872458"/>
    <s v="ZPK1"/>
    <s v="      "/>
    <d v="2019-05-30T12:13:54"/>
    <s v="No"/>
    <x v="1"/>
    <s v="VAL-STITCH-STITCH INSPECT"/>
    <s v="VAL-STITCH LEAFLET"/>
    <x v="0"/>
    <s v="ramana"/>
    <d v="2019-05-30T14:17:57"/>
    <s v="21 Days 16 Hrs"/>
    <m/>
    <m/>
    <m/>
    <m/>
    <m/>
    <s v="N"/>
    <d v="2019-11-26T23:59:59"/>
    <m/>
    <n v="1001.4480000000001"/>
  </r>
  <r>
    <s v="23872459-001"/>
    <s v="Available"/>
    <s v="14-30 Days"/>
    <s v="91034670-01"/>
    <s v="SA4646 - 27MM STITCHED LEAFLET CE"/>
    <m/>
    <m/>
    <s v="23872459"/>
    <n v="1"/>
    <n v="1"/>
    <s v="23872459"/>
    <s v="ZPK1"/>
    <s v="      "/>
    <d v="2019-05-30T12:41:29"/>
    <s v="No"/>
    <x v="1"/>
    <s v="VAL-STITCH-STITCH INSPECT"/>
    <s v="VAL-STITCH LEAFLET"/>
    <x v="0"/>
    <s v="zulkifa"/>
    <d v="2019-05-30T14:27:32"/>
    <s v="21 Days 16 Hrs"/>
    <m/>
    <m/>
    <m/>
    <m/>
    <m/>
    <s v="N"/>
    <d v="2019-11-26T23:59:59"/>
    <m/>
    <n v="1001.4480000000001"/>
  </r>
  <r>
    <s v="23872470-001"/>
    <s v="Available"/>
    <s v="0-24 Hours"/>
    <s v="91034655-01"/>
    <s v="SA4645 - 23MM STITCHED LEAFLET"/>
    <m/>
    <m/>
    <s v="23872470"/>
    <n v="1"/>
    <n v="1"/>
    <s v="23872470"/>
    <s v="ZPK1"/>
    <s v="      "/>
    <d v="2019-05-31T10:34:07"/>
    <s v="No"/>
    <x v="1"/>
    <s v="VAL-STITCH-STITCH INSPECT"/>
    <s v="VAL-STITCH LEAFLET"/>
    <x v="0"/>
    <s v="ramana"/>
    <d v="2019-06-20T13:23:08"/>
    <s v="0 Days 17 Hrs"/>
    <m/>
    <m/>
    <m/>
    <m/>
    <m/>
    <s v="N"/>
    <d v="2019-11-26T23:59:59"/>
    <m/>
    <n v="999.62800000000004"/>
  </r>
  <r>
    <s v="23872474-001"/>
    <s v="Available"/>
    <s v="0-24 Hours"/>
    <s v="91034655-01"/>
    <s v="SA4645 - 23MM STITCHED LEAFLET"/>
    <m/>
    <m/>
    <s v="23872474"/>
    <n v="1"/>
    <n v="1"/>
    <s v="23872474"/>
    <s v="ZPK1"/>
    <s v="      "/>
    <d v="2019-05-31T12:03:17"/>
    <s v="No"/>
    <x v="1"/>
    <s v="VAL-STITCH-STITCH INSPECT"/>
    <s v="VAL-STITCH LEAFLET"/>
    <x v="0"/>
    <s v="ramana"/>
    <d v="2019-06-20T13:41:53"/>
    <s v="0 Days 17 Hrs"/>
    <m/>
    <m/>
    <m/>
    <m/>
    <m/>
    <s v="N"/>
    <d v="2019-11-26T23:59:59"/>
    <m/>
    <n v="999.62800000000004"/>
  </r>
  <r>
    <s v="23872479-001"/>
    <s v="Available"/>
    <s v="7-14 Days"/>
    <s v="91034670-01"/>
    <s v="SA4646 - 27MM STITCHED LEAFLET CE"/>
    <m/>
    <m/>
    <s v="23872479"/>
    <n v="1"/>
    <n v="1"/>
    <s v="23872479"/>
    <s v="ZPK1"/>
    <s v="      "/>
    <d v="2019-05-31T14:16:20"/>
    <s v="No"/>
    <x v="1"/>
    <s v="VAL-STITCH-STITCH INSPECT"/>
    <s v="VAL-STITCH LEAFLET"/>
    <x v="0"/>
    <s v="matnoon"/>
    <d v="2019-06-10T08:31:05"/>
    <s v="10 Days 22 Hrs"/>
    <m/>
    <m/>
    <m/>
    <m/>
    <m/>
    <s v="N"/>
    <d v="2019-11-26T23:59:59"/>
    <m/>
    <n v="1001.4480000000001"/>
  </r>
  <r>
    <s v="23872620-001"/>
    <s v="Available"/>
    <s v="7-14 Days"/>
    <s v="91034670-01"/>
    <s v="SA4646 - 27MM STITCHED LEAFLET CE"/>
    <m/>
    <m/>
    <s v="23872620"/>
    <n v="1"/>
    <n v="1"/>
    <s v="23872620"/>
    <s v="ZPK1"/>
    <s v="      "/>
    <d v="2019-06-10T08:13:46"/>
    <s v="No"/>
    <x v="1"/>
    <s v="VAL-STITCH-STITCH INSPECT"/>
    <s v="VAL-STITCH LEAFLET"/>
    <x v="0"/>
    <s v="omarn2"/>
    <d v="2019-06-13T10:13:23"/>
    <s v="7 Days 20 Hrs"/>
    <m/>
    <m/>
    <m/>
    <m/>
    <m/>
    <s v="N"/>
    <d v="2019-11-26T23:59:59"/>
    <m/>
    <n v="1001.4480000000001"/>
  </r>
  <r>
    <s v="23872621-001"/>
    <s v="Available"/>
    <s v="14-30 Days"/>
    <s v="91034670-01"/>
    <s v="SA4646 - 27MM STITCHED LEAFLET CE"/>
    <m/>
    <m/>
    <s v="23872621"/>
    <n v="1"/>
    <n v="1"/>
    <s v="23872621"/>
    <s v="ZPK1"/>
    <s v="      "/>
    <d v="2019-05-30T12:52:02"/>
    <s v="No"/>
    <x v="1"/>
    <s v="VAL-STITCH-STITCH INSPECT"/>
    <s v="VAL-STITCH LEAFLET"/>
    <x v="0"/>
    <s v="moktars"/>
    <d v="2019-05-30T14:35:04"/>
    <s v="21 Days 16 Hrs"/>
    <m/>
    <m/>
    <m/>
    <m/>
    <m/>
    <s v="N"/>
    <d v="2019-11-26T23:59:59"/>
    <m/>
    <n v="1001.4480000000001"/>
  </r>
  <r>
    <s v="23872622-001"/>
    <s v="Available"/>
    <s v="14-30 Days"/>
    <s v="91034670-01"/>
    <s v="SA4646 - 27MM STITCHED LEAFLET CE"/>
    <m/>
    <m/>
    <s v="23872622"/>
    <n v="1"/>
    <n v="1"/>
    <s v="23872622"/>
    <s v="ZPK1"/>
    <s v="      "/>
    <d v="2019-05-30T13:29:18"/>
    <s v="No"/>
    <x v="1"/>
    <s v="VAL-STITCH-STITCH INSPECT"/>
    <s v="VAL-STITCH LEAFLET"/>
    <x v="0"/>
    <s v="ramana"/>
    <d v="2019-05-30T16:52:34"/>
    <s v="21 Days 14 Hrs"/>
    <m/>
    <m/>
    <m/>
    <m/>
    <m/>
    <s v="N"/>
    <d v="2019-11-26T23:59:59"/>
    <m/>
    <n v="1001.4480000000001"/>
  </r>
  <r>
    <s v="23872623-001"/>
    <s v="Available"/>
    <s v="14-30 Days"/>
    <s v="91034670-01"/>
    <s v="SA4646 - 27MM STITCHED LEAFLET CE"/>
    <m/>
    <m/>
    <s v="23872623"/>
    <n v="1"/>
    <n v="1"/>
    <s v="23872623"/>
    <s v="ZPK1"/>
    <s v="      "/>
    <d v="2019-05-30T10:27:12"/>
    <s v="No"/>
    <x v="1"/>
    <s v="VAL-STITCH-STITCH INSPECT"/>
    <s v="VAL-STITCH LEAFLET"/>
    <x v="0"/>
    <s v="zulkifa"/>
    <d v="2019-05-30T13:09:05"/>
    <s v="21 Days 17 Hrs"/>
    <m/>
    <m/>
    <m/>
    <m/>
    <m/>
    <s v="N"/>
    <d v="2019-11-26T23:59:59"/>
    <m/>
    <n v="1001.4480000000001"/>
  </r>
  <r>
    <s v="23872624-001"/>
    <s v="Available"/>
    <s v="14-30 Days"/>
    <s v="91034670-01"/>
    <s v="SA4646 - 27MM STITCHED LEAFLET CE"/>
    <m/>
    <m/>
    <s v="23872624"/>
    <n v="1"/>
    <n v="1"/>
    <s v="23872624"/>
    <s v="ZPK1"/>
    <s v="      "/>
    <d v="2019-05-31T07:56:18"/>
    <s v="No"/>
    <x v="1"/>
    <s v="VAL-STITCH-STITCH INSPECT"/>
    <s v="VAL-STITCH LEAFLET"/>
    <x v="0"/>
    <s v="matnoon"/>
    <d v="2019-05-31T12:13:46"/>
    <s v="20 Days 18 Hrs"/>
    <m/>
    <m/>
    <m/>
    <m/>
    <m/>
    <s v="N"/>
    <d v="2019-11-26T23:59:59"/>
    <m/>
    <n v="1001.4480000000001"/>
  </r>
  <r>
    <s v="23872625-001"/>
    <s v="Available"/>
    <s v="14-30 Days"/>
    <s v="91034670-01"/>
    <s v="SA4646 - 27MM STITCHED LEAFLET CE"/>
    <m/>
    <m/>
    <s v="23872625"/>
    <n v="1"/>
    <n v="1"/>
    <s v="23872625"/>
    <s v="ZPK1"/>
    <s v="      "/>
    <d v="2019-05-30T15:35:06"/>
    <s v="No"/>
    <x v="1"/>
    <s v="VAL-STITCH-STITCH INSPECT"/>
    <s v="VAL-STITCH LEAFLET"/>
    <x v="0"/>
    <s v="zulkifa"/>
    <d v="2019-05-31T08:47:17"/>
    <s v="20 Days 22 Hrs"/>
    <m/>
    <m/>
    <m/>
    <m/>
    <m/>
    <s v="N"/>
    <d v="2019-11-26T23:59:59"/>
    <m/>
    <n v="1001.4480000000001"/>
  </r>
  <r>
    <s v="23872626-001"/>
    <s v="Available"/>
    <s v="7-14 Days"/>
    <s v="91034670-01"/>
    <s v="SA4646 - 27MM STITCHED LEAFLET CE"/>
    <m/>
    <m/>
    <s v="23872626"/>
    <n v="1"/>
    <n v="1"/>
    <s v="23872626"/>
    <s v="ZPK1"/>
    <s v="      "/>
    <d v="2019-06-10T08:37:16"/>
    <s v="No"/>
    <x v="1"/>
    <s v="VAL-STITCH-STITCH INSPECT"/>
    <s v="VAL-STITCH LEAFLET"/>
    <x v="0"/>
    <s v="matnoon"/>
    <d v="2019-06-10T12:26:19"/>
    <s v="10 Days 18 Hrs"/>
    <m/>
    <m/>
    <m/>
    <m/>
    <m/>
    <s v="N"/>
    <d v="2019-11-26T23:59:59"/>
    <m/>
    <n v="1001.4480000000001"/>
  </r>
  <r>
    <s v="23872627-001"/>
    <s v="Available"/>
    <s v="14-30 Days"/>
    <s v="91034670-01"/>
    <s v="SA4646 - 27MM STITCHED LEAFLET CE"/>
    <m/>
    <m/>
    <s v="23872627"/>
    <n v="1"/>
    <n v="1"/>
    <s v="23872627"/>
    <s v="ZPK1"/>
    <s v="      "/>
    <d v="2019-05-30T15:15:02"/>
    <s v="No"/>
    <x v="1"/>
    <s v="VAL-STITCH-STITCH INSPECT"/>
    <s v="VAL-STITCH LEAFLET"/>
    <x v="0"/>
    <s v="omarn2"/>
    <d v="2019-05-31T08:10:44"/>
    <s v="20 Days 22 Hrs"/>
    <m/>
    <m/>
    <m/>
    <m/>
    <m/>
    <s v="N"/>
    <d v="2019-11-26T23:59:59"/>
    <m/>
    <n v="1001.4480000000001"/>
  </r>
  <r>
    <s v="23872648-001"/>
    <s v="Available"/>
    <s v="0-24 Hours"/>
    <s v="50535701-01"/>
    <s v="LOTUS EDGE STITCHED LEAFLET BSC - 25MM"/>
    <m/>
    <m/>
    <s v="23872648"/>
    <n v="1"/>
    <n v="1"/>
    <s v="23872648"/>
    <s v="ZPK1"/>
    <s v="      "/>
    <d v="2019-06-11T12:41:48"/>
    <s v="No"/>
    <x v="21"/>
    <s v="VAL-STITCH-STITCH INSPECT"/>
    <s v="VAL-STITCH LEAFLET"/>
    <x v="0"/>
    <s v="matnoon"/>
    <d v="2019-06-20T22:07:00"/>
    <s v="0 Days 8 Hrs"/>
    <m/>
    <m/>
    <m/>
    <m/>
    <m/>
    <s v="N"/>
    <d v="2019-11-26T23:59:59"/>
    <m/>
    <n v="1692.0720000000001"/>
  </r>
  <r>
    <s v="23872650-001"/>
    <s v="Available"/>
    <s v="1-4 Days"/>
    <s v="50531251-02"/>
    <s v="LOTUS EDGE 23MM VALVE ASSEMBLY PENANG"/>
    <m/>
    <m/>
    <s v="23872650"/>
    <n v="1"/>
    <n v="1"/>
    <s v="23872650"/>
    <s v="ZPK1"/>
    <s v="      "/>
    <d v="2019-05-30T11:34:43"/>
    <s v="No"/>
    <x v="3"/>
    <s v="VAL-Edge Ass-Holder Insert"/>
    <s v="VAL-VALVE ASSY"/>
    <x v="1"/>
    <s v="razalip"/>
    <d v="2019-06-17T14:24:24"/>
    <s v="3 Days 16 Hrs"/>
    <m/>
    <m/>
    <m/>
    <m/>
    <m/>
    <s v="N"/>
    <m/>
    <m/>
    <n v="4134.3429999999998"/>
  </r>
  <r>
    <s v="23872651-001"/>
    <s v="Available"/>
    <s v="0-24 Hours"/>
    <s v="50531251-02"/>
    <s v="LOTUS EDGE 23MM VALVE ASSEMBLY PENANG"/>
    <m/>
    <m/>
    <s v="23872651"/>
    <n v="1"/>
    <n v="1"/>
    <s v="23872651"/>
    <s v="ZPK1"/>
    <s v="      "/>
    <d v="2019-05-30T13:29:30"/>
    <s v="No"/>
    <x v="11"/>
    <s v="VAL - Edge Ass - GIPA BRP"/>
    <s v="VAL-VALVE ASSY"/>
    <x v="1"/>
    <s v="ishaks"/>
    <d v="2019-06-20T16:37:44"/>
    <s v="0 Days 14 Hrs"/>
    <m/>
    <m/>
    <m/>
    <m/>
    <m/>
    <s v="N"/>
    <d v="2020-02-24T23:59:59"/>
    <m/>
    <n v="4134.3429999999998"/>
  </r>
  <r>
    <s v="23872652-001"/>
    <s v="Available"/>
    <s v="1-4 Days"/>
    <s v="50531251-02"/>
    <s v="LOTUS EDGE 23MM VALVE ASSEMBLY PENANG"/>
    <m/>
    <m/>
    <s v="23872652"/>
    <n v="1"/>
    <n v="1"/>
    <s v="23872652"/>
    <s v="ZPK1"/>
    <s v="      "/>
    <d v="2019-05-30T12:07:48"/>
    <s v="No"/>
    <x v="3"/>
    <s v="VAL-Edge Ass-Holder Insert"/>
    <s v="VAL-VALVE ASSY"/>
    <x v="1"/>
    <s v="razalip"/>
    <d v="2019-06-17T13:54:02"/>
    <s v="3 Days 17 Hrs"/>
    <m/>
    <m/>
    <m/>
    <m/>
    <m/>
    <s v="N"/>
    <m/>
    <m/>
    <n v="4134.3429999999998"/>
  </r>
  <r>
    <s v="23872653-001"/>
    <s v="Available"/>
    <s v="0-24 Hours"/>
    <s v="50531251-02"/>
    <s v="LOTUS EDGE 23MM VALVE ASSEMBLY PENANG"/>
    <m/>
    <m/>
    <s v="23872653"/>
    <n v="1"/>
    <n v="1"/>
    <s v="23872653"/>
    <s v="ZPK1"/>
    <s v="      "/>
    <d v="2019-05-30T14:03:09"/>
    <s v="No"/>
    <x v="11"/>
    <s v="VAL - Edge Ass - GIPA BRP"/>
    <s v="VAL-VALVE ASSY"/>
    <x v="1"/>
    <s v="ishaks"/>
    <d v="2019-06-20T16:40:09"/>
    <s v="0 Days 14 Hrs"/>
    <m/>
    <m/>
    <m/>
    <m/>
    <m/>
    <s v="N"/>
    <d v="2020-02-24T23:59:59"/>
    <m/>
    <n v="4134.3429999999998"/>
  </r>
  <r>
    <s v="23872655-001"/>
    <s v="Available"/>
    <s v="0-24 Hours"/>
    <s v="50531251-02"/>
    <s v="LOTUS EDGE 23MM VALVE ASSEMBLY PENANG"/>
    <m/>
    <m/>
    <s v="23872655"/>
    <n v="1"/>
    <n v="1"/>
    <s v="23872655"/>
    <s v="ZPK1"/>
    <s v="      "/>
    <d v="2019-05-30T11:45:27"/>
    <s v="No"/>
    <x v="11"/>
    <s v="VAL - Edge Ass - GIPA BRP"/>
    <s v="VAL-VALVE ASSY"/>
    <x v="1"/>
    <s v="ishaks"/>
    <d v="2019-06-20T16:37:21"/>
    <s v="0 Days 14 Hrs"/>
    <s v="PENNC0003354"/>
    <s v="FSFK"/>
    <s v="Closed"/>
    <s v="Fused knot incompletely fused(J1)"/>
    <s v="NC Rework"/>
    <s v="N"/>
    <d v="2020-02-24T23:59:59"/>
    <m/>
    <n v="4134.3429999999998"/>
  </r>
  <r>
    <s v="23872656-001"/>
    <s v="Available"/>
    <s v="1-4 Days"/>
    <s v="50531251-02"/>
    <s v="LOTUS EDGE 23MM VALVE ASSEMBLY PENANG"/>
    <m/>
    <m/>
    <s v="23872656"/>
    <n v="1"/>
    <n v="1"/>
    <s v="23872656"/>
    <s v="ZPK1"/>
    <s v="      "/>
    <d v="2019-05-30T08:25:44"/>
    <s v="No"/>
    <x v="3"/>
    <s v="VAL-Edge Ass-Holder Insert"/>
    <s v="VAL-VALVE ASSY"/>
    <x v="1"/>
    <s v="hashin1"/>
    <d v="2019-06-17T21:45:38"/>
    <s v="3 Days 9 Hrs"/>
    <m/>
    <m/>
    <m/>
    <m/>
    <m/>
    <s v="N"/>
    <m/>
    <m/>
    <n v="4134.3429999999998"/>
  </r>
  <r>
    <s v="23872657-001"/>
    <s v="Available"/>
    <s v="1-4 Days"/>
    <s v="50531251-02"/>
    <s v="LOTUS EDGE 23MM VALVE ASSEMBLY PENANG"/>
    <m/>
    <m/>
    <s v="23872657"/>
    <n v="1"/>
    <n v="1"/>
    <s v="23872657"/>
    <s v="ZPK1"/>
    <s v="      "/>
    <d v="2019-05-31T07:24:57"/>
    <s v="No"/>
    <x v="3"/>
    <s v="VAL-Edge Ass-Holder Insert"/>
    <s v="VAL-VALVE ASSY"/>
    <x v="1"/>
    <s v="peterj"/>
    <d v="2019-06-17T14:32:41"/>
    <s v="3 Days 16 Hrs"/>
    <m/>
    <m/>
    <m/>
    <m/>
    <m/>
    <s v="N"/>
    <m/>
    <m/>
    <n v="4134.3429999999998"/>
  </r>
  <r>
    <s v="23872660-001"/>
    <s v="Available"/>
    <s v="0-24 Hours"/>
    <s v="50531251-02"/>
    <s v="LOTUS EDGE 23MM VALVE ASSEMBLY PENANG"/>
    <m/>
    <m/>
    <s v="23872660"/>
    <n v="1"/>
    <n v="1"/>
    <s v="23872660"/>
    <s v="ZPK1"/>
    <s v="      "/>
    <d v="2019-05-30T12:41:33"/>
    <s v="No"/>
    <x v="11"/>
    <s v="VAL - Edge Ass - GIPA BRP"/>
    <s v="VAL-VALVE ASSY"/>
    <x v="1"/>
    <s v="ishaks"/>
    <d v="2019-06-20T16:35:08"/>
    <s v="0 Days 14 Hrs"/>
    <m/>
    <m/>
    <m/>
    <m/>
    <m/>
    <s v="N"/>
    <d v="2020-02-24T23:59:59"/>
    <m/>
    <n v="4134.3429999999998"/>
  </r>
  <r>
    <s v="23872661-001"/>
    <s v="Available"/>
    <s v="0-24 Hours"/>
    <s v="50531251-02"/>
    <s v="LOTUS EDGE 23MM VALVE ASSEMBLY PENANG"/>
    <m/>
    <m/>
    <s v="23872661"/>
    <n v="1"/>
    <n v="1"/>
    <s v="23872661"/>
    <s v="ZPK1"/>
    <s v="      "/>
    <d v="2019-05-30T13:07:45"/>
    <s v="No"/>
    <x v="11"/>
    <s v="VAL - Edge Ass - GIPA BRP"/>
    <s v="VAL-VALVE ASSY"/>
    <x v="1"/>
    <s v="ishaks"/>
    <d v="2019-06-20T16:39:41"/>
    <s v="0 Days 14 Hrs"/>
    <m/>
    <m/>
    <m/>
    <m/>
    <m/>
    <s v="N"/>
    <d v="2020-02-24T23:59:59"/>
    <m/>
    <n v="4134.3429999999998"/>
  </r>
  <r>
    <s v="23872662-001"/>
    <s v="Available"/>
    <s v="1-4 Days"/>
    <s v="50531251-02"/>
    <s v="LOTUS EDGE 23MM VALVE ASSEMBLY PENANG"/>
    <m/>
    <m/>
    <s v="23872662"/>
    <n v="1"/>
    <n v="1"/>
    <s v="23872662"/>
    <s v="ZPK1"/>
    <s v="      "/>
    <d v="2019-06-10T07:33:05"/>
    <s v="No"/>
    <x v="3"/>
    <s v="VAL-Edge Ass-Holder Insert"/>
    <s v="VAL-VALVE ASSY"/>
    <x v="1"/>
    <s v="hashin1"/>
    <d v="2019-06-17T21:39:18"/>
    <s v="3 Days 9 Hrs"/>
    <m/>
    <m/>
    <m/>
    <m/>
    <m/>
    <s v="N"/>
    <m/>
    <m/>
    <n v="4134.3429999999998"/>
  </r>
  <r>
    <s v="23872664-001"/>
    <s v="Available"/>
    <s v="1-4 Days"/>
    <s v="50531251-02"/>
    <s v="LOTUS EDGE 23MM VALVE ASSEMBLY PENANG"/>
    <m/>
    <m/>
    <s v="23872664"/>
    <n v="1"/>
    <n v="1"/>
    <s v="23872664"/>
    <s v="ZPK1"/>
    <s v="      "/>
    <d v="2019-06-10T07:06:32"/>
    <s v="No"/>
    <x v="3"/>
    <s v="VAL-Edge Ass-Holder Insert"/>
    <s v="VAL-VALVE ASSY"/>
    <x v="1"/>
    <s v="razalip"/>
    <d v="2019-06-17T11:18:12"/>
    <s v="3 Days 19 Hrs"/>
    <m/>
    <m/>
    <m/>
    <m/>
    <m/>
    <s v="N"/>
    <m/>
    <m/>
    <n v="4134.3429999999998"/>
  </r>
  <r>
    <s v="23872665-001"/>
    <s v="Available"/>
    <s v="1-4 Days"/>
    <s v="50531251-02"/>
    <s v="LOTUS EDGE 23MM VALVE ASSEMBLY PENANG"/>
    <m/>
    <m/>
    <s v="23872665"/>
    <n v="1"/>
    <n v="1"/>
    <s v="23872665"/>
    <s v="ZPK1"/>
    <s v="      "/>
    <d v="2019-06-10T08:41:02"/>
    <s v="No"/>
    <x v="3"/>
    <s v="VAL-Edge Ass-Holder Insert"/>
    <s v="VAL-VALVE ASSY"/>
    <x v="1"/>
    <s v="peterj"/>
    <d v="2019-06-17T14:22:16"/>
    <s v="3 Days 16 Hrs"/>
    <m/>
    <m/>
    <m/>
    <m/>
    <m/>
    <s v="N"/>
    <m/>
    <m/>
    <n v="4134.3429999999998"/>
  </r>
  <r>
    <s v="23872667-001"/>
    <s v="Available"/>
    <s v="1-4 Days"/>
    <s v="50531251-02"/>
    <s v="LOTUS EDGE 23MM VALVE ASSEMBLY PENANG"/>
    <m/>
    <m/>
    <s v="23872667"/>
    <n v="1"/>
    <n v="1"/>
    <s v="23872667"/>
    <s v="ZPK1"/>
    <s v="      "/>
    <d v="2019-05-31T11:00:34"/>
    <s v="No"/>
    <x v="3"/>
    <s v="VAL-Edge Ass-Holder Insert"/>
    <s v="VAL-VALVE ASSY"/>
    <x v="1"/>
    <s v="peterj"/>
    <d v="2019-06-17T14:12:43"/>
    <s v="3 Days 16 Hrs"/>
    <m/>
    <m/>
    <m/>
    <m/>
    <m/>
    <s v="N"/>
    <m/>
    <m/>
    <n v="4134.3429999999998"/>
  </r>
  <r>
    <s v="23872668-001"/>
    <s v="Available"/>
    <s v="1-4 Days"/>
    <s v="50531251-02"/>
    <s v="LOTUS EDGE 23MM VALVE ASSEMBLY PENANG"/>
    <m/>
    <m/>
    <s v="23872668"/>
    <n v="1"/>
    <n v="1"/>
    <s v="23872668"/>
    <s v="ZPK1"/>
    <s v="      "/>
    <d v="2019-06-10T07:30:19"/>
    <s v="No"/>
    <x v="3"/>
    <s v="VAL-Edge Ass-Holder Insert"/>
    <s v="VAL-VALVE ASSY"/>
    <x v="1"/>
    <s v="hashin1"/>
    <d v="2019-06-17T21:32:25"/>
    <s v="3 Days 9 Hrs"/>
    <m/>
    <m/>
    <m/>
    <m/>
    <m/>
    <s v="N"/>
    <m/>
    <m/>
    <n v="4134.3429999999998"/>
  </r>
  <r>
    <s v="23872669-001"/>
    <s v="Available"/>
    <s v="1-4 Days"/>
    <s v="50531251-02"/>
    <s v="LOTUS EDGE 23MM VALVE ASSEMBLY PENANG"/>
    <m/>
    <m/>
    <s v="23872669"/>
    <n v="1"/>
    <n v="1"/>
    <s v="23872669"/>
    <s v="ZPK1"/>
    <s v="      "/>
    <d v="2019-05-31T09:04:10"/>
    <s v="No"/>
    <x v="3"/>
    <s v="VAL-Edge Ass-Holder Insert"/>
    <s v="VAL-VALVE ASSY"/>
    <x v="1"/>
    <s v="peterj"/>
    <d v="2019-06-17T15:02:03"/>
    <s v="3 Days 15 Hrs"/>
    <m/>
    <m/>
    <m/>
    <m/>
    <m/>
    <s v="N"/>
    <m/>
    <m/>
    <n v="4134.3429999999998"/>
  </r>
  <r>
    <s v="23872670-001"/>
    <s v="Available"/>
    <s v="4-7 Days"/>
    <s v="50531251-02"/>
    <s v="LOTUS EDGE 23MM VALVE ASSEMBLY PENANG"/>
    <m/>
    <m/>
    <s v="23872670"/>
    <n v="1"/>
    <n v="1"/>
    <s v="23872670"/>
    <s v="ZPK1"/>
    <s v="      "/>
    <d v="2019-05-31T13:50:49"/>
    <s v="No"/>
    <x v="3"/>
    <s v="VAL-Edge Ass-Holder Insert"/>
    <s v="VAL-VALVE ASSY"/>
    <x v="1"/>
    <s v="hashin1"/>
    <d v="2019-06-14T14:01:34"/>
    <s v="6 Days 16 Hrs"/>
    <m/>
    <m/>
    <m/>
    <m/>
    <m/>
    <s v="N"/>
    <m/>
    <m/>
    <n v="4134.3429999999998"/>
  </r>
  <r>
    <s v="23872671-001"/>
    <s v="Available"/>
    <s v="0-24 Hours"/>
    <s v="50531251-02"/>
    <s v="LOTUS EDGE 23MM VALVE ASSEMBLY PENANG"/>
    <m/>
    <m/>
    <s v="23872671"/>
    <n v="1"/>
    <n v="1"/>
    <s v="23872671"/>
    <s v="ZPK1"/>
    <s v="      "/>
    <d v="2019-05-31T11:51:14"/>
    <s v="No"/>
    <x v="3"/>
    <s v="VAL-Edge Ass-Holder Insert"/>
    <s v="VAL-VALVE ASSY"/>
    <x v="1"/>
    <s v="razalip"/>
    <d v="2019-06-20T14:05:54"/>
    <s v="0 Days 16 Hrs"/>
    <s v="PENNC0003346"/>
    <s v="CPIT"/>
    <s v="Closed"/>
    <s v="PITS (P11/P1)"/>
    <s v="NC Rework"/>
    <s v="N"/>
    <m/>
    <m/>
    <n v="4134.3429999999998"/>
  </r>
  <r>
    <s v="23872672-001"/>
    <s v="Available"/>
    <s v="1-4 Days"/>
    <s v="50531251-02"/>
    <s v="LOTUS EDGE 23MM VALVE ASSEMBLY PENANG"/>
    <m/>
    <m/>
    <s v="23872672"/>
    <n v="1"/>
    <n v="1"/>
    <s v="23872672"/>
    <s v="ZPK1"/>
    <s v="      "/>
    <d v="2019-06-10T07:03:56"/>
    <s v="No"/>
    <x v="3"/>
    <s v="VAL-Edge Ass-Holder Insert"/>
    <s v="VAL-VALVE ASSY"/>
    <x v="1"/>
    <s v="hashin1"/>
    <d v="2019-06-17T19:56:10"/>
    <s v="3 Days 11 Hrs"/>
    <m/>
    <m/>
    <m/>
    <m/>
    <m/>
    <s v="N"/>
    <m/>
    <m/>
    <n v="4134.3429999999998"/>
  </r>
  <r>
    <s v="23872673-001"/>
    <s v="Available"/>
    <s v="0-24 Hours"/>
    <s v="50531251-02"/>
    <s v="LOTUS EDGE 23MM VALVE ASSEMBLY PENANG"/>
    <m/>
    <m/>
    <s v="23872673"/>
    <n v="1"/>
    <n v="1"/>
    <s v="23872673"/>
    <s v="ZPK1"/>
    <s v="      "/>
    <d v="2019-05-31T10:59:01"/>
    <s v="No"/>
    <x v="11"/>
    <s v="VAL - Edge Ass - GIPA BRP"/>
    <s v="VAL-VALVE ASSY"/>
    <x v="1"/>
    <s v="ishaks"/>
    <d v="2019-06-20T16:39:17"/>
    <s v="0 Days 14 Hrs"/>
    <m/>
    <m/>
    <m/>
    <m/>
    <m/>
    <s v="N"/>
    <d v="2020-02-24T23:59:59"/>
    <m/>
    <n v="4134.3429999999998"/>
  </r>
  <r>
    <s v="23872674-001"/>
    <s v="Available"/>
    <s v="1-4 Days"/>
    <s v="50531251-02"/>
    <s v="LOTUS EDGE 23MM VALVE ASSEMBLY PENANG"/>
    <m/>
    <m/>
    <s v="23872674"/>
    <n v="1"/>
    <n v="1"/>
    <s v="23872674"/>
    <s v="ZPK1"/>
    <s v="      "/>
    <d v="2019-05-31T13:51:25"/>
    <s v="No"/>
    <x v="3"/>
    <s v="VAL-Edge Ass-Holder Insert"/>
    <s v="VAL-VALVE ASSY"/>
    <x v="1"/>
    <s v="razalip"/>
    <d v="2019-06-17T13:31:16"/>
    <s v="3 Days 17 Hrs"/>
    <m/>
    <m/>
    <m/>
    <m/>
    <m/>
    <s v="N"/>
    <m/>
    <m/>
    <n v="4134.3429999999998"/>
  </r>
  <r>
    <s v="23872677-001"/>
    <s v="Available"/>
    <s v="0-24 Hours"/>
    <s v="50531251-02"/>
    <s v="LOTUS EDGE 23MM VALVE ASSEMBLY PENANG"/>
    <m/>
    <m/>
    <s v="23872677"/>
    <n v="1"/>
    <n v="1"/>
    <s v="23872677"/>
    <s v="ZPK1"/>
    <s v="      "/>
    <d v="2019-05-31T13:59:04"/>
    <s v="No"/>
    <x v="11"/>
    <s v="VAL - Edge Ass - GIPA BRP"/>
    <s v="VAL-VALVE ASSY"/>
    <x v="1"/>
    <s v="ishaks"/>
    <d v="2019-06-20T16:40:33"/>
    <s v="0 Days 14 Hrs"/>
    <m/>
    <m/>
    <m/>
    <m/>
    <m/>
    <s v="N"/>
    <d v="2020-02-24T23:59:59"/>
    <m/>
    <n v="4134.3429999999998"/>
  </r>
  <r>
    <s v="23872678-001"/>
    <s v="Available"/>
    <s v="1-4 Days"/>
    <s v="50531251-02"/>
    <s v="LOTUS EDGE 23MM VALVE ASSEMBLY PENANG"/>
    <m/>
    <m/>
    <s v="23872678"/>
    <n v="1"/>
    <n v="1"/>
    <s v="23872678"/>
    <s v="ZPK1"/>
    <s v="      "/>
    <d v="2019-06-10T07:27:09"/>
    <s v="No"/>
    <x v="3"/>
    <s v="VAL-Edge Ass-Holder Insert"/>
    <s v="VAL-VALVE ASSY"/>
    <x v="1"/>
    <s v="hashin1"/>
    <d v="2019-06-19T18:01:10"/>
    <s v="1 Days 12 Hrs"/>
    <s v="PENNC0003350"/>
    <s v="CPIT"/>
    <s v="Closed"/>
    <s v="CPIT- PITS (P6-P11)"/>
    <s v="NC Rework"/>
    <s v="N"/>
    <m/>
    <m/>
    <n v="4134.3429999999998"/>
  </r>
  <r>
    <s v="23872679-001"/>
    <s v="Available"/>
    <s v="4-7 Days"/>
    <s v="50531251-02"/>
    <s v="LOTUS EDGE 23MM VALVE ASSEMBLY PENANG"/>
    <m/>
    <m/>
    <s v="23872679"/>
    <n v="1"/>
    <n v="1"/>
    <s v="23872679"/>
    <s v="ZPK1"/>
    <s v="      "/>
    <d v="2019-05-31T14:40:32"/>
    <s v="No"/>
    <x v="3"/>
    <s v="VAL-Edge Ass-Holder Insert"/>
    <s v="VAL-VALVE ASSY"/>
    <x v="1"/>
    <s v="hashin1"/>
    <d v="2019-06-14T13:47:50"/>
    <s v="6 Days 17 Hrs"/>
    <m/>
    <m/>
    <m/>
    <m/>
    <m/>
    <s v="N"/>
    <m/>
    <m/>
    <n v="4134.3429999999998"/>
  </r>
  <r>
    <s v="23872682-001"/>
    <s v="Available"/>
    <s v="0-24 Hours"/>
    <s v="50531252-02"/>
    <s v="LOTUS EDGE 25MM VALVE ASSEMBLY"/>
    <m/>
    <m/>
    <s v="23872682"/>
    <n v="1"/>
    <n v="1"/>
    <s v="23872682"/>
    <s v="ZPK1"/>
    <s v="      "/>
    <d v="2019-05-30T13:53:51"/>
    <s v="No"/>
    <x v="22"/>
    <s v="VAL-Edge Ass-Valve Packaging25"/>
    <s v="VAL-VALVE ASSY"/>
    <x v="1"/>
    <s v="hashin1"/>
    <d v="2019-06-20T22:43:14"/>
    <s v="0 Days 8 Hrs"/>
    <s v="PENNC0003335"/>
    <s v="PBHS"/>
    <s v="Closed"/>
    <s v="BRAID HEIGHT OUT OF SPEC &quot;POST 1&quot;"/>
    <s v="NC Rework"/>
    <s v="N"/>
    <d v="2020-02-24T23:59:59"/>
    <m/>
    <n v="4281.8420000000006"/>
  </r>
  <r>
    <s v="23872684-001"/>
    <s v="Available"/>
    <s v="0-24 Hours"/>
    <s v="50531252-02"/>
    <s v="LOTUS EDGE 25MM VALVE ASSEMBLY"/>
    <m/>
    <m/>
    <s v="23872684"/>
    <n v="1"/>
    <n v="1"/>
    <s v="23872684"/>
    <s v="ZPK1"/>
    <s v="      "/>
    <d v="2019-05-30T14:28:40"/>
    <s v="No"/>
    <x v="22"/>
    <s v="VAL-Edge Ass-Valve Packaging25"/>
    <s v="VAL-VALVE ASSY"/>
    <x v="1"/>
    <s v="hashin1"/>
    <d v="2019-06-20T22:44:39"/>
    <s v="0 Days 8 Hrs"/>
    <s v="PENNC0003331"/>
    <s v="PBHS"/>
    <s v="Closed"/>
    <s v="BRAID HEIGHT OUT OF SPEC &quot;POST 6&quot;"/>
    <s v="NC Rework"/>
    <s v="N"/>
    <d v="2020-02-24T23:59:59"/>
    <m/>
    <n v="4281.8420000000006"/>
  </r>
  <r>
    <s v="23872686-001"/>
    <s v="Available"/>
    <s v="0-24 Hours"/>
    <s v="50531252-02"/>
    <s v="LOTUS EDGE 25MM VALVE ASSEMBLY"/>
    <m/>
    <m/>
    <s v="23872686"/>
    <n v="1"/>
    <n v="1"/>
    <s v="23872686"/>
    <s v="ZPK1"/>
    <s v="      "/>
    <d v="2019-05-30T09:09:18"/>
    <s v="No"/>
    <x v="23"/>
    <s v="VAL-Edge Ass-HDT Insp25"/>
    <s v="VAL-VALVE ASSY"/>
    <x v="1"/>
    <s v="halimn"/>
    <d v="2019-06-20T22:26:38"/>
    <s v="0 Days 8 Hrs"/>
    <m/>
    <m/>
    <m/>
    <m/>
    <m/>
    <s v="N"/>
    <m/>
    <m/>
    <n v="4281.8420000000006"/>
  </r>
  <r>
    <s v="23872687-001"/>
    <s v="Available"/>
    <s v="0-24 Hours"/>
    <s v="50531252-02"/>
    <s v="LOTUS EDGE 25MM VALVE ASSEMBLY"/>
    <m/>
    <m/>
    <s v="23872687"/>
    <n v="1"/>
    <n v="1"/>
    <s v="23872687"/>
    <s v="ZPK1"/>
    <s v="      "/>
    <d v="2019-05-30T12:02:51"/>
    <s v="No"/>
    <x v="8"/>
    <s v="VAL-Edge Ass-FQC25"/>
    <s v="VAL-VALVE ASSY"/>
    <x v="1"/>
    <s v="madsaln"/>
    <d v="2019-06-20T21:50:05"/>
    <s v="0 Days 9 Hrs"/>
    <m/>
    <m/>
    <m/>
    <m/>
    <m/>
    <s v="N"/>
    <m/>
    <m/>
    <n v="4281.8420000000006"/>
  </r>
  <r>
    <s v="23872691-001"/>
    <s v="Available"/>
    <s v="0-24 Hours"/>
    <s v="50531252-02"/>
    <s v="LOTUS EDGE 25MM VALVE ASSEMBLY"/>
    <m/>
    <m/>
    <s v="23872691"/>
    <n v="1"/>
    <n v="1"/>
    <s v="23872691"/>
    <s v="ZPK1"/>
    <s v="      "/>
    <d v="2019-05-30T12:35:21"/>
    <s v="No"/>
    <x v="12"/>
    <s v="VAL - Edge Ass - GIPA BRP25"/>
    <s v="VAL-VALVE ASSY"/>
    <x v="1"/>
    <s v="ishaks"/>
    <d v="2019-06-20T16:50:55"/>
    <s v="0 Days 14 Hrs"/>
    <m/>
    <m/>
    <m/>
    <m/>
    <m/>
    <s v="N"/>
    <d v="2020-02-24T23:59:59"/>
    <m/>
    <n v="4281.8420000000006"/>
  </r>
  <r>
    <s v="23872692-001"/>
    <s v="Available"/>
    <s v="1-4 Days"/>
    <s v="50531252-02"/>
    <s v="LOTUS EDGE 25MM VALVE ASSEMBLY"/>
    <m/>
    <m/>
    <s v="23872692"/>
    <n v="1"/>
    <n v="1"/>
    <s v="23872692"/>
    <s v="ZPK1"/>
    <s v="      "/>
    <d v="2019-06-10T07:29:38"/>
    <s v="No"/>
    <x v="6"/>
    <s v="VAL-Edge Ass-Holder Insert25"/>
    <s v="VAL-VALVE ASSY"/>
    <x v="1"/>
    <s v="yahayas"/>
    <d v="2019-06-17T16:52:57"/>
    <s v="3 Days 14 Hrs"/>
    <m/>
    <m/>
    <m/>
    <m/>
    <m/>
    <s v="N"/>
    <m/>
    <m/>
    <n v="4281.8420000000006"/>
  </r>
  <r>
    <s v="23872694-001"/>
    <s v="Available"/>
    <s v="1-4 Days"/>
    <s v="50531252-02"/>
    <s v="LOTUS EDGE 25MM VALVE ASSEMBLY"/>
    <m/>
    <m/>
    <s v="23872694"/>
    <n v="1"/>
    <n v="1"/>
    <s v="23872694"/>
    <s v="ZPK1"/>
    <s v="      "/>
    <d v="2019-05-31T11:47:39"/>
    <s v="No"/>
    <x v="6"/>
    <s v="VAL-Edge Ass-Holder Insert25"/>
    <s v="VAL-VALVE ASSY"/>
    <x v="1"/>
    <s v="yahayas"/>
    <d v="2019-06-17T18:03:49"/>
    <s v="3 Days 12 Hrs"/>
    <m/>
    <m/>
    <m/>
    <m/>
    <m/>
    <s v="N"/>
    <m/>
    <m/>
    <n v="4281.8420000000006"/>
  </r>
  <r>
    <s v="23872696-001"/>
    <s v="Available"/>
    <s v="0-24 Hours"/>
    <s v="50531252-02"/>
    <s v="LOTUS EDGE 25MM VALVE ASSEMBLY"/>
    <m/>
    <m/>
    <s v="23872696"/>
    <n v="1"/>
    <n v="1"/>
    <s v="23872696"/>
    <s v="ZPK1"/>
    <s v="      "/>
    <d v="2019-05-30T08:25:02"/>
    <s v="No"/>
    <x v="23"/>
    <s v="VAL-Edge Ass-HDT Insp25"/>
    <s v="VAL-VALVE ASSY"/>
    <x v="1"/>
    <s v="halimn"/>
    <d v="2019-06-20T22:20:19"/>
    <s v="0 Days 8 Hrs"/>
    <m/>
    <m/>
    <m/>
    <m/>
    <m/>
    <s v="N"/>
    <m/>
    <m/>
    <n v="4281.8420000000006"/>
  </r>
  <r>
    <s v="23872697-001"/>
    <s v="Available"/>
    <s v="1-4 Days"/>
    <s v="50525282-02"/>
    <s v="LOTUS EDGE 27 MM VALVE ASSEMBLY"/>
    <m/>
    <m/>
    <s v="23872697"/>
    <n v="1"/>
    <n v="1"/>
    <s v="23872697"/>
    <s v="ZPK1"/>
    <s v="      "/>
    <d v="2019-05-31T12:41:13"/>
    <s v="No"/>
    <x v="4"/>
    <s v="VAL-Edge Ass-Seal to Leaflet"/>
    <s v="VAL-VALVE ASSY"/>
    <x v="1"/>
    <s v="abdun21"/>
    <d v="2019-06-18T23:21:25"/>
    <s v="2 Days 7 Hrs"/>
    <m/>
    <m/>
    <m/>
    <m/>
    <m/>
    <s v="N"/>
    <m/>
    <m/>
    <n v="4139.57"/>
  </r>
  <r>
    <s v="23872699-001"/>
    <s v="Available"/>
    <s v="7-14 Days"/>
    <s v="50525282-02"/>
    <s v="LOTUS EDGE 27 MM VALVE ASSEMBLY"/>
    <m/>
    <m/>
    <s v="23872699"/>
    <n v="1"/>
    <n v="1"/>
    <s v="23872699"/>
    <s v="ZPK1"/>
    <s v="      "/>
    <d v="2019-05-31T08:26:00"/>
    <s v="No"/>
    <x v="3"/>
    <s v="VAL-Edge Ass-Holder Insert"/>
    <s v="VAL-VALVE ASSY"/>
    <x v="1"/>
    <s v="hashin1"/>
    <d v="2019-06-12T12:16:53"/>
    <s v="8 Days 18 Hrs"/>
    <m/>
    <m/>
    <m/>
    <m/>
    <m/>
    <s v="N"/>
    <m/>
    <m/>
    <n v="4139.57"/>
  </r>
  <r>
    <s v="23872700-001"/>
    <s v="Available"/>
    <s v="1-4 Days"/>
    <s v="50525282-02"/>
    <s v="LOTUS EDGE 27 MM VALVE ASSEMBLY"/>
    <m/>
    <m/>
    <s v="23872700"/>
    <n v="1"/>
    <n v="1"/>
    <s v="23872700"/>
    <s v="ZPK1"/>
    <s v="      "/>
    <d v="2019-05-31T10:35:27"/>
    <s v="No"/>
    <x v="3"/>
    <s v="VAL-Edge Ass-Holder Insert"/>
    <s v="VAL-VALVE ASSY"/>
    <x v="1"/>
    <s v="yahayas"/>
    <d v="2019-06-18T21:49:19"/>
    <s v="2 Days 9 Hrs"/>
    <m/>
    <m/>
    <m/>
    <m/>
    <m/>
    <s v="N"/>
    <m/>
    <m/>
    <n v="4139.57"/>
  </r>
  <r>
    <s v="23872701-001"/>
    <s v="Available"/>
    <s v="0-24 Hours"/>
    <s v="50525282-02"/>
    <s v="LOTUS EDGE 27 MM VALVE ASSEMBLY"/>
    <m/>
    <m/>
    <s v="23872701"/>
    <n v="1"/>
    <n v="1"/>
    <s v="23872701"/>
    <s v="ZPK1"/>
    <s v="      "/>
    <d v="2019-05-31T08:01:16"/>
    <s v="No"/>
    <x v="2"/>
    <s v="VAL-Edge Ass-Valve Packaging"/>
    <s v="VAL-VALVE ASSY"/>
    <x v="1"/>
    <s v="hashin1"/>
    <d v="2019-06-20T16:33:47"/>
    <s v="0 Days 14 Hrs"/>
    <m/>
    <m/>
    <m/>
    <m/>
    <m/>
    <s v="N"/>
    <d v="2020-02-24T23:59:59"/>
    <m/>
    <n v="4139.57"/>
  </r>
  <r>
    <s v="23872703-001"/>
    <s v="Available"/>
    <s v="1-4 Days"/>
    <s v="50525282-02"/>
    <s v="LOTUS EDGE 27 MM VALVE ASSEMBLY"/>
    <m/>
    <m/>
    <s v="23872703"/>
    <n v="1"/>
    <n v="1"/>
    <s v="23872703"/>
    <s v="ZPK1"/>
    <s v="      "/>
    <d v="2019-05-31T10:43:22"/>
    <s v="No"/>
    <x v="3"/>
    <s v="VAL-Edge Ass-Holder Insert"/>
    <s v="VAL-VALVE ASSY"/>
    <x v="1"/>
    <s v="razalip"/>
    <d v="2019-06-17T10:43:06"/>
    <s v="3 Days 20 Hrs"/>
    <m/>
    <m/>
    <m/>
    <m/>
    <m/>
    <s v="N"/>
    <m/>
    <m/>
    <n v="4139.57"/>
  </r>
  <r>
    <s v="23872704-001"/>
    <s v="Available"/>
    <s v="1-4 Days"/>
    <s v="50525282-02"/>
    <s v="LOTUS EDGE 27 MM VALVE ASSEMBLY"/>
    <m/>
    <m/>
    <s v="23872704"/>
    <n v="1"/>
    <n v="1"/>
    <s v="23872704"/>
    <s v="ZPK1"/>
    <s v="      "/>
    <d v="2019-05-31T14:12:38"/>
    <s v="No"/>
    <x v="19"/>
    <s v="VAL-Edge Ass-Post to Braid"/>
    <s v="VAL-VALVE ASSY"/>
    <x v="1"/>
    <s v="ahmadn"/>
    <d v="2019-06-18T13:41:36"/>
    <s v="2 Days 17 Hrs"/>
    <m/>
    <m/>
    <m/>
    <m/>
    <m/>
    <s v="N"/>
    <m/>
    <m/>
    <n v="4139.57"/>
  </r>
  <r>
    <s v="23872705-001"/>
    <s v="Available"/>
    <s v="1-4 Days"/>
    <s v="50525282-02"/>
    <s v="LOTUS EDGE 27 MM VALVE ASSEMBLY"/>
    <m/>
    <m/>
    <s v="23872705"/>
    <n v="1"/>
    <n v="1"/>
    <s v="23872705"/>
    <s v="ZPK1"/>
    <s v="      "/>
    <d v="2019-05-30T16:58:56"/>
    <s v="No"/>
    <x v="3"/>
    <s v="VAL-Edge Ass-Holder Insert"/>
    <s v="VAL-VALVE ASSY"/>
    <x v="1"/>
    <s v="razalip"/>
    <d v="2019-06-17T13:24:03"/>
    <s v="3 Days 17 Hrs"/>
    <m/>
    <m/>
    <m/>
    <m/>
    <m/>
    <s v="N"/>
    <m/>
    <m/>
    <n v="4139.57"/>
  </r>
  <r>
    <s v="23872706-001"/>
    <s v="Available"/>
    <s v="1-4 Days"/>
    <s v="50525282-02"/>
    <s v="LOTUS EDGE 27 MM VALVE ASSEMBLY"/>
    <m/>
    <m/>
    <s v="23872706"/>
    <n v="1"/>
    <n v="1"/>
    <s v="23872706"/>
    <s v="ZPK1"/>
    <s v="      "/>
    <d v="2019-05-31T13:07:08"/>
    <s v="No"/>
    <x v="4"/>
    <s v="VAL-Edge Ass-Seal to Leaflet"/>
    <s v="VAL-VALVE ASSY"/>
    <x v="1"/>
    <s v="abdulra"/>
    <d v="2019-06-18T13:03:06"/>
    <s v="2 Days 17 Hrs"/>
    <s v="PENNC0003342"/>
    <s v="PLPL"/>
    <s v="Closed"/>
    <s v="PLPL-POST LEGS DO NOT FALL BETWEEN PASS LINES(P1/P11) TIGHT"/>
    <s v="NC Rework"/>
    <s v="N"/>
    <m/>
    <m/>
    <n v="4139.57"/>
  </r>
  <r>
    <s v="23872707-001"/>
    <s v="Available"/>
    <s v="1-4 Days"/>
    <s v="50525282-02"/>
    <s v="LOTUS EDGE 27 MM VALVE ASSEMBLY"/>
    <m/>
    <m/>
    <s v="23872707"/>
    <n v="1"/>
    <n v="1"/>
    <s v="23872707"/>
    <s v="ZPK1"/>
    <s v="      "/>
    <d v="2019-05-31T06:54:31"/>
    <s v="No"/>
    <x v="3"/>
    <s v="VAL-Edge Ass-Holder Insert"/>
    <s v="VAL-VALVE ASSY"/>
    <x v="1"/>
    <s v="razalip"/>
    <d v="2019-06-17T13:05:53"/>
    <s v="3 Days 17 Hrs"/>
    <m/>
    <m/>
    <m/>
    <m/>
    <m/>
    <s v="N"/>
    <m/>
    <m/>
    <n v="4139.57"/>
  </r>
  <r>
    <s v="23872709-001"/>
    <s v="Available"/>
    <s v="0-24 Hours"/>
    <s v="50525282-02"/>
    <s v="LOTUS EDGE 27 MM VALVE ASSEMBLY"/>
    <m/>
    <m/>
    <s v="23872709"/>
    <n v="1"/>
    <n v="1"/>
    <s v="23872709"/>
    <s v="ZPK1"/>
    <s v="      "/>
    <d v="2019-05-31T10:05:29"/>
    <s v="No"/>
    <x v="24"/>
    <s v="VAL-Edge Ass-HDT Insp"/>
    <s v="VAL-VALVE ASSY"/>
    <x v="1"/>
    <s v="halimn"/>
    <d v="2019-06-20T18:17:57"/>
    <s v="0 Days 12 Hrs"/>
    <s v="PENNC0003456"/>
    <s v="FOTR"/>
    <s v="InNCRework"/>
    <s v="FOTR-GROMMET KNOT PARTICULATE (J6)"/>
    <s v="NC Rework"/>
    <s v="N"/>
    <m/>
    <m/>
    <n v="4139.57"/>
  </r>
  <r>
    <s v="23872710-001"/>
    <s v="Available"/>
    <s v="1-4 Days"/>
    <s v="50525282-02"/>
    <s v="LOTUS EDGE 27 MM VALVE ASSEMBLY"/>
    <m/>
    <m/>
    <s v="23872710"/>
    <n v="1"/>
    <n v="1"/>
    <s v="23872710"/>
    <s v="ZPK1"/>
    <s v="      "/>
    <d v="2019-05-30T12:27:41"/>
    <s v="No"/>
    <x v="3"/>
    <s v="VAL-Edge Ass-Holder Insert"/>
    <s v="VAL-VALVE ASSY"/>
    <x v="1"/>
    <s v="hashin1"/>
    <d v="2019-06-18T16:15:42"/>
    <s v="2 Days 14 Hrs"/>
    <m/>
    <m/>
    <m/>
    <m/>
    <m/>
    <s v="N"/>
    <m/>
    <m/>
    <n v="4139.57"/>
  </r>
  <r>
    <s v="23872711-001"/>
    <s v="Available"/>
    <s v="1-4 Days"/>
    <s v="50525282-02"/>
    <s v="LOTUS EDGE 27 MM VALVE ASSEMBLY"/>
    <m/>
    <m/>
    <s v="23872711"/>
    <n v="1"/>
    <n v="1"/>
    <s v="23872711"/>
    <s v="ZPK1"/>
    <s v="      "/>
    <d v="2019-05-30T12:24:39"/>
    <s v="No"/>
    <x v="3"/>
    <s v="VAL-Edge Ass-Holder Insert"/>
    <s v="VAL-VALVE ASSY"/>
    <x v="1"/>
    <s v="razalip"/>
    <d v="2019-06-17T10:18:06"/>
    <s v="3 Days 20 Hrs"/>
    <m/>
    <m/>
    <m/>
    <m/>
    <m/>
    <s v="N"/>
    <m/>
    <m/>
    <n v="4139.57"/>
  </r>
  <r>
    <s v="23872712-001"/>
    <s v="Available"/>
    <s v="1-4 Days"/>
    <s v="50525282-02"/>
    <s v="LOTUS EDGE 27 MM VALVE ASSEMBLY"/>
    <m/>
    <m/>
    <s v="23872712"/>
    <n v="1"/>
    <n v="1"/>
    <s v="23872712"/>
    <s v="ZPK1"/>
    <s v="      "/>
    <d v="2019-05-30T13:54:02"/>
    <s v="No"/>
    <x v="3"/>
    <s v="VAL-Edge Ass-Holder Insert"/>
    <s v="VAL-VALVE ASSY"/>
    <x v="1"/>
    <s v="razalip"/>
    <d v="2019-06-18T14:31:13"/>
    <s v="2 Days 16 Hrs"/>
    <m/>
    <m/>
    <m/>
    <m/>
    <m/>
    <s v="N"/>
    <m/>
    <m/>
    <n v="4139.57"/>
  </r>
  <r>
    <s v="23872713-001"/>
    <s v="Available"/>
    <s v="1-4 Days"/>
    <s v="50525282-02"/>
    <s v="LOTUS EDGE 27 MM VALVE ASSEMBLY"/>
    <m/>
    <m/>
    <s v="23872713"/>
    <n v="1"/>
    <n v="1"/>
    <s v="23872713"/>
    <s v="ZPK1"/>
    <s v="      "/>
    <d v="2019-05-30T14:26:31"/>
    <s v="No"/>
    <x v="3"/>
    <s v="VAL-Edge Ass-Holder Insert"/>
    <s v="VAL-VALVE ASSY"/>
    <x v="1"/>
    <s v="razalip"/>
    <d v="2019-06-17T12:50:51"/>
    <s v="3 Days 18 Hrs"/>
    <m/>
    <m/>
    <m/>
    <m/>
    <m/>
    <s v="N"/>
    <m/>
    <m/>
    <n v="4139.57"/>
  </r>
  <r>
    <s v="23872714-001"/>
    <s v="Available"/>
    <s v="0-24 Hours"/>
    <s v="50525282-02"/>
    <s v="LOTUS EDGE 27 MM VALVE ASSEMBLY"/>
    <m/>
    <m/>
    <s v="23872714"/>
    <n v="1"/>
    <n v="1"/>
    <s v="23872714"/>
    <s v="ZPK1"/>
    <s v="      "/>
    <d v="2019-05-30T13:17:18"/>
    <s v="No"/>
    <x v="3"/>
    <s v="VAL-Edge Ass-Holder Insert"/>
    <s v="VAL-VALVE ASSY"/>
    <x v="1"/>
    <s v="razalip"/>
    <d v="2019-06-20T14:40:29"/>
    <s v="0 Days 16 Hrs"/>
    <s v="PENNC0003345"/>
    <s v="OTHR"/>
    <s v="Closed"/>
    <s v="PLPB: POST TO BRAID HOLE COVERED BY TISSUE (P1)"/>
    <s v="NC Rework"/>
    <s v="N"/>
    <m/>
    <m/>
    <n v="4139.57"/>
  </r>
  <r>
    <s v="23872715-001"/>
    <s v="Available"/>
    <s v="0-24 Hours"/>
    <s v="50525282-02"/>
    <s v="LOTUS EDGE 27 MM VALVE ASSEMBLY"/>
    <m/>
    <m/>
    <s v="23872715"/>
    <n v="1"/>
    <n v="1"/>
    <s v="23872715"/>
    <s v="ZPK1"/>
    <s v="      "/>
    <d v="2019-05-30T16:44:31"/>
    <s v="No"/>
    <x v="2"/>
    <s v="VAL-Edge Ass-Valve Packaging"/>
    <s v="VAL-VALVE ASSY"/>
    <x v="1"/>
    <s v="hashin1"/>
    <d v="2019-06-20T21:59:14"/>
    <s v="0 Days 9 Hrs"/>
    <m/>
    <m/>
    <m/>
    <m/>
    <m/>
    <s v="N"/>
    <d v="2020-02-24T23:59:59"/>
    <m/>
    <n v="4139.57"/>
  </r>
  <r>
    <s v="23872720-001"/>
    <s v="Available"/>
    <s v="7-14 Days"/>
    <s v="91034670-01"/>
    <s v="SA4646 - 27MM STITCHED LEAFLET CE"/>
    <m/>
    <m/>
    <s v="23872720"/>
    <n v="1"/>
    <n v="1"/>
    <s v="23872720"/>
    <s v="ZPK1"/>
    <s v="      "/>
    <d v="2019-05-31T12:37:45"/>
    <s v="No"/>
    <x v="1"/>
    <s v="VAL-STITCH-STITCH INSPECT"/>
    <s v="VAL-STITCH LEAFLET"/>
    <x v="0"/>
    <s v="moktars"/>
    <d v="2019-06-10T10:14:52"/>
    <s v="10 Days 20 Hrs"/>
    <m/>
    <m/>
    <m/>
    <m/>
    <m/>
    <s v="N"/>
    <d v="2019-11-26T23:59:59"/>
    <m/>
    <n v="1001.4480000000001"/>
  </r>
  <r>
    <s v="23872721-001"/>
    <s v="Available"/>
    <s v="7-14 Days"/>
    <s v="91034670-01"/>
    <s v="SA4646 - 27MM STITCHED LEAFLET CE"/>
    <m/>
    <m/>
    <s v="23872721"/>
    <n v="1"/>
    <n v="1"/>
    <s v="23872721"/>
    <s v="ZPK1"/>
    <s v="      "/>
    <d v="2019-06-11T07:29:03"/>
    <s v="No"/>
    <x v="20"/>
    <s v="VAL-STITCH-STITCH LEAFLET"/>
    <s v="VAL-STITCH LEAFLET"/>
    <x v="0"/>
    <s v="hamzahs"/>
    <d v="2019-06-11T08:38:24"/>
    <s v="9 Days 22 Hrs"/>
    <m/>
    <m/>
    <m/>
    <m/>
    <m/>
    <s v="N"/>
    <d v="2019-11-26T23:59:59"/>
    <m/>
    <n v="1001.4480000000001"/>
  </r>
  <r>
    <s v="23872722-001"/>
    <s v="Available"/>
    <s v="14-30 Days"/>
    <s v="91034670-01"/>
    <s v="SA4646 - 27MM STITCHED LEAFLET CE"/>
    <m/>
    <m/>
    <s v="23872722"/>
    <n v="1"/>
    <n v="1"/>
    <s v="23872722"/>
    <s v="ZPK1"/>
    <s v="      "/>
    <d v="2019-05-31T11:25:24"/>
    <s v="No"/>
    <x v="1"/>
    <s v="VAL-STITCH-STITCH INSPECT"/>
    <s v="VAL-STITCH LEAFLET"/>
    <x v="0"/>
    <s v="ramana"/>
    <d v="2019-05-31T15:03:39"/>
    <s v="20 Days 15 Hrs"/>
    <m/>
    <m/>
    <m/>
    <m/>
    <m/>
    <s v="N"/>
    <d v="2019-11-26T23:59:59"/>
    <m/>
    <n v="1001.4480000000001"/>
  </r>
  <r>
    <s v="23872723-001"/>
    <s v="Available"/>
    <s v="14-30 Days"/>
    <s v="91034670-01"/>
    <s v="SA4646 - 27MM STITCHED LEAFLET CE"/>
    <m/>
    <m/>
    <s v="23872723"/>
    <n v="1"/>
    <n v="1"/>
    <s v="23872723"/>
    <s v="ZPK1"/>
    <s v="      "/>
    <d v="2019-05-31T10:19:09"/>
    <s v="No"/>
    <x v="1"/>
    <s v="VAL-STITCH-STITCH INSPECT"/>
    <s v="VAL-STITCH LEAFLET"/>
    <x v="0"/>
    <s v="matnoon"/>
    <d v="2019-05-31T14:04:53"/>
    <s v="20 Days 16 Hrs"/>
    <m/>
    <m/>
    <m/>
    <m/>
    <m/>
    <s v="N"/>
    <d v="2019-11-26T23:59:59"/>
    <m/>
    <n v="1001.4480000000001"/>
  </r>
  <r>
    <s v="23872861-001"/>
    <s v="Available"/>
    <s v="7-14 Days"/>
    <s v="91034675-01"/>
    <s v="SA6217 - CUT LEAFLET 25MM GAL"/>
    <m/>
    <m/>
    <s v="23872861"/>
    <n v="120"/>
    <n v="65"/>
    <s v="23872861"/>
    <s v="ZPK1"/>
    <s v="      "/>
    <d v="2019-06-10T08:44:14"/>
    <s v="No"/>
    <x v="9"/>
    <s v="VAL-CUT LEAFLET25-FINAL INSPECT"/>
    <s v="VAL CUT LEAFLET"/>
    <x v="2"/>
    <s v="rasmann"/>
    <d v="2019-06-12T15:45:40"/>
    <s v="8 Days 15 Hrs"/>
    <m/>
    <m/>
    <m/>
    <m/>
    <m/>
    <s v="N"/>
    <d v="2020-01-23T23:59:59"/>
    <m/>
    <n v="147.49700000000001"/>
  </r>
  <r>
    <s v="23873446-001"/>
    <s v="Available"/>
    <s v="1-4 Days"/>
    <s v="50531252-02"/>
    <s v="LOTUS EDGE 25MM VALVE ASSEMBLY"/>
    <m/>
    <m/>
    <s v="23873446"/>
    <n v="1"/>
    <n v="1"/>
    <s v="23873446"/>
    <s v="ZPK1"/>
    <s v="      "/>
    <d v="2019-06-12T14:01:04"/>
    <s v="No"/>
    <x v="10"/>
    <s v="VAL-Edge Ass-Seal to Leaflet25"/>
    <s v="VAL-VALVE ASSY"/>
    <x v="1"/>
    <s v="abusema"/>
    <d v="2019-06-17T16:12:11"/>
    <s v="3 Days 14 Hrs"/>
    <m/>
    <m/>
    <m/>
    <m/>
    <m/>
    <s v="N"/>
    <m/>
    <m/>
    <n v="4281.8420000000006"/>
  </r>
  <r>
    <s v="23873448-001"/>
    <s v="Available"/>
    <s v="1-4 Days"/>
    <s v="50531252-02"/>
    <s v="LOTUS EDGE 25MM VALVE ASSEMBLY"/>
    <m/>
    <m/>
    <s v="23873448"/>
    <n v="1"/>
    <n v="1"/>
    <s v="23873448"/>
    <s v="ZPK1"/>
    <s v="      "/>
    <d v="2019-06-10T09:43:06"/>
    <s v="No"/>
    <x v="6"/>
    <s v="VAL-Edge Ass-Holder Insert25"/>
    <s v="VAL-VALVE ASSY"/>
    <x v="1"/>
    <s v="yahayas"/>
    <d v="2019-06-18T18:15:37"/>
    <s v="2 Days 12 Hrs"/>
    <m/>
    <m/>
    <m/>
    <m/>
    <m/>
    <s v="N"/>
    <m/>
    <m/>
    <n v="4281.8420000000006"/>
  </r>
  <r>
    <s v="23873452-001"/>
    <s v="Available"/>
    <s v="1-4 Days"/>
    <s v="50531252-02"/>
    <s v="LOTUS EDGE 25MM VALVE ASSEMBLY"/>
    <m/>
    <m/>
    <s v="23873452"/>
    <n v="1"/>
    <n v="1"/>
    <s v="23873452"/>
    <s v="ZPK1"/>
    <s v="      "/>
    <d v="2019-06-10T11:35:24"/>
    <s v="No"/>
    <x v="6"/>
    <s v="VAL-Edge Ass-Holder Insert25"/>
    <s v="VAL-VALVE ASSY"/>
    <x v="1"/>
    <s v="hashin1"/>
    <d v="2019-06-19T19:03:56"/>
    <s v="1 Days 11 Hrs"/>
    <m/>
    <m/>
    <m/>
    <m/>
    <m/>
    <s v="N"/>
    <m/>
    <m/>
    <n v="4281.8420000000006"/>
  </r>
  <r>
    <s v="23873456-001"/>
    <s v="Available"/>
    <s v="7-14 Days"/>
    <s v="50531252-02"/>
    <s v="LOTUS EDGE 25MM VALVE ASSEMBLY"/>
    <m/>
    <m/>
    <s v="23873456"/>
    <n v="1"/>
    <n v="1"/>
    <s v="23873456"/>
    <s v="ZPK1"/>
    <s v="      "/>
    <d v="2019-06-10T11:01:51"/>
    <s v="No"/>
    <x v="10"/>
    <s v="VAL-Edge Ass-Seal to Leaflet25"/>
    <s v="VAL-VALVE ASSY"/>
    <x v="1"/>
    <s v="mansors"/>
    <d v="2019-06-13T10:50:31"/>
    <s v="7 Days 20 Hrs"/>
    <m/>
    <m/>
    <m/>
    <m/>
    <m/>
    <s v="N"/>
    <m/>
    <m/>
    <n v="4281.8420000000006"/>
  </r>
  <r>
    <s v="23873458-001"/>
    <s v="Available"/>
    <s v="0-24 Hours"/>
    <s v="50531252-02"/>
    <s v="LOTUS EDGE 25MM VALVE ASSEMBLY"/>
    <m/>
    <m/>
    <s v="23873458"/>
    <n v="1"/>
    <n v="1"/>
    <s v="23873458"/>
    <s v="ZPK1"/>
    <s v="      "/>
    <d v="2019-06-10T08:51:31"/>
    <s v="No"/>
    <x v="25"/>
    <s v="VAL-Edge Ass-Post to Braid25"/>
    <s v="VAL-VALVE ASSY"/>
    <x v="1"/>
    <s v="mohdtan"/>
    <d v="2019-06-20T23:20:28"/>
    <s v="0 Days 7 Hrs"/>
    <s v="PENNC0003359"/>
    <s v="CLOF"/>
    <s v="Closed"/>
    <s v="CLOF-LOOSE FIBER P11-P6"/>
    <s v="NC Rework"/>
    <s v="N"/>
    <m/>
    <m/>
    <n v="4281.8420000000006"/>
  </r>
  <r>
    <s v="23873459-001"/>
    <s v="Available"/>
    <s v="1-4 Days"/>
    <s v="50531252-02"/>
    <s v="LOTUS EDGE 25MM VALVE ASSEMBLY"/>
    <m/>
    <m/>
    <s v="23873459"/>
    <n v="1"/>
    <n v="1"/>
    <s v="23873459"/>
    <s v="ZPK1"/>
    <s v="      "/>
    <d v="2019-06-10T06:54:11"/>
    <s v="No"/>
    <x v="6"/>
    <s v="VAL-Edge Ass-Holder Insert25"/>
    <s v="VAL-VALVE ASSY"/>
    <x v="1"/>
    <s v="yahayas"/>
    <d v="2019-06-18T22:22:12"/>
    <s v="2 Days 8 Hrs"/>
    <m/>
    <m/>
    <m/>
    <m/>
    <m/>
    <s v="N"/>
    <m/>
    <m/>
    <n v="4281.8420000000006"/>
  </r>
  <r>
    <s v="23873541-001"/>
    <s v="Available"/>
    <s v="0-24 Hours"/>
    <s v="50531252-02"/>
    <s v="LOTUS EDGE 25MM VALVE ASSEMBLY"/>
    <m/>
    <m/>
    <s v="23873541"/>
    <n v="1"/>
    <n v="1"/>
    <s v="23873541"/>
    <s v="ZPK1"/>
    <s v="      "/>
    <d v="2019-06-10T15:36:50"/>
    <s v="No"/>
    <x v="22"/>
    <s v="VAL-Edge Ass-Valve Packaging25"/>
    <s v="VAL-VALVE ASSY"/>
    <x v="1"/>
    <s v="hashin1"/>
    <d v="2019-06-20T22:49:47"/>
    <s v="0 Days 8 Hrs"/>
    <m/>
    <m/>
    <m/>
    <m/>
    <m/>
    <s v="N"/>
    <d v="2020-02-24T23:59:59"/>
    <m/>
    <n v="4281.8420000000006"/>
  </r>
  <r>
    <s v="23873545-001"/>
    <s v="Available"/>
    <s v="0-24 Hours"/>
    <s v="50525282-02"/>
    <s v="LOTUS EDGE 27 MM VALVE ASSEMBLY"/>
    <m/>
    <m/>
    <s v="23873545"/>
    <n v="1"/>
    <n v="1"/>
    <s v="23873545"/>
    <s v="ZPK1"/>
    <s v="      "/>
    <d v="2019-06-11T11:55:11"/>
    <s v="No"/>
    <x v="26"/>
    <s v="VAL-Edge Ass-Buckle to Braid"/>
    <s v="VAL-VALVE ASSY"/>
    <x v="1"/>
    <s v="azhars"/>
    <d v="2019-06-20T18:23:42"/>
    <s v="0 Days 12 Hrs"/>
    <s v="PENNC0003458"/>
    <s v="FGKL"/>
    <s v="InNCRework"/>
    <s v="J11-J1-GROMMET KNOT LOOSE X1"/>
    <s v="NC Rework"/>
    <s v="N"/>
    <m/>
    <m/>
    <n v="4139.57"/>
  </r>
  <r>
    <s v="23873546-001"/>
    <s v="Available"/>
    <s v="1-4 Days"/>
    <s v="50525282-02"/>
    <s v="LOTUS EDGE 27 MM VALVE ASSEMBLY"/>
    <m/>
    <m/>
    <s v="23873546"/>
    <n v="1"/>
    <n v="1"/>
    <s v="23873546"/>
    <s v="ZPK1"/>
    <s v="      "/>
    <d v="2019-06-12T08:23:00"/>
    <s v="No"/>
    <x v="27"/>
    <s v="VAL-Edge Ass-Post Braid Insp"/>
    <s v="VAL-VALVE ASSY"/>
    <x v="1"/>
    <s v="mohan11"/>
    <d v="2019-06-17T13:59:47"/>
    <s v="3 Days 17 Hrs"/>
    <m/>
    <m/>
    <m/>
    <m/>
    <m/>
    <s v="N"/>
    <m/>
    <m/>
    <n v="4139.57"/>
  </r>
  <r>
    <s v="23873547-001"/>
    <s v="Available"/>
    <s v="1-4 Days"/>
    <s v="50525282-02"/>
    <s v="LOTUS EDGE 27 MM VALVE ASSEMBLY"/>
    <m/>
    <m/>
    <s v="23873547"/>
    <n v="1"/>
    <n v="1"/>
    <s v="23873547"/>
    <s v="ZPK1"/>
    <s v="      "/>
    <d v="2019-06-11T16:00:45"/>
    <s v="No"/>
    <x v="4"/>
    <s v="VAL-Edge Ass-Seal to Leaflet"/>
    <s v="VAL-VALVE ASSY"/>
    <x v="1"/>
    <s v="abusema"/>
    <d v="2019-06-19T10:03:02"/>
    <s v="1 Days 20 Hrs"/>
    <m/>
    <m/>
    <m/>
    <m/>
    <m/>
    <s v="N"/>
    <m/>
    <m/>
    <n v="4139.57"/>
  </r>
  <r>
    <s v="23873548-001"/>
    <s v="Available"/>
    <s v="4-7 Days"/>
    <s v="50525282-02"/>
    <s v="LOTUS EDGE 27 MM VALVE ASSEMBLY"/>
    <m/>
    <m/>
    <s v="23873548"/>
    <n v="1"/>
    <n v="1"/>
    <s v="23873548"/>
    <s v="ZPK1"/>
    <s v="      "/>
    <d v="2019-06-11T17:42:24"/>
    <s v="No"/>
    <x v="4"/>
    <s v="VAL-Edge Ass-Seal to Leaflet"/>
    <s v="VAL-VALVE ASSY"/>
    <x v="1"/>
    <s v="abdulra"/>
    <d v="2019-06-14T15:44:27"/>
    <s v="6 Days 15 Hrs"/>
    <m/>
    <m/>
    <m/>
    <m/>
    <m/>
    <s v="N"/>
    <m/>
    <m/>
    <n v="4139.57"/>
  </r>
  <r>
    <s v="23873549-001"/>
    <s v="Available"/>
    <s v="1-4 Days"/>
    <s v="50525282-02"/>
    <s v="LOTUS EDGE 27 MM VALVE ASSEMBLY"/>
    <m/>
    <m/>
    <s v="23873549"/>
    <n v="1"/>
    <n v="1"/>
    <s v="23873549"/>
    <s v="ZPK1"/>
    <s v="      "/>
    <d v="2019-06-12T07:23:06"/>
    <s v="No"/>
    <x v="3"/>
    <s v="VAL-Edge Ass-Holder Insert"/>
    <s v="VAL-VALVE ASSY"/>
    <x v="1"/>
    <s v="hashin1"/>
    <d v="2019-06-19T18:24:18"/>
    <s v="1 Days 12 Hrs"/>
    <m/>
    <m/>
    <m/>
    <m/>
    <m/>
    <s v="N"/>
    <m/>
    <m/>
    <n v="4139.57"/>
  </r>
  <r>
    <s v="23873551-001"/>
    <s v="Available"/>
    <s v="1-4 Days"/>
    <s v="50525282-02"/>
    <s v="LOTUS EDGE 27 MM VALVE ASSEMBLY"/>
    <m/>
    <m/>
    <s v="23873551"/>
    <n v="1"/>
    <n v="1"/>
    <s v="23873551"/>
    <s v="ZPK1"/>
    <s v="      "/>
    <d v="2019-06-10T15:43:48"/>
    <s v="No"/>
    <x v="4"/>
    <s v="VAL-Edge Ass-Seal to Leaflet"/>
    <s v="VAL-VALVE ASSY"/>
    <x v="1"/>
    <s v="gopalam"/>
    <d v="2019-06-19T19:02:12"/>
    <s v="1 Days 11 Hrs"/>
    <m/>
    <m/>
    <m/>
    <m/>
    <m/>
    <s v="N"/>
    <m/>
    <m/>
    <n v="4139.57"/>
  </r>
  <r>
    <s v="23873552-001"/>
    <s v="Available"/>
    <s v="0-24 Hours"/>
    <s v="50525282-02"/>
    <s v="LOTUS EDGE 27 MM VALVE ASSEMBLY"/>
    <m/>
    <m/>
    <s v="23873552"/>
    <n v="1"/>
    <n v="1"/>
    <s v="23873552"/>
    <s v="ZPK1"/>
    <s v="      "/>
    <d v="2019-06-10T15:31:07"/>
    <s v="No"/>
    <x v="2"/>
    <s v="VAL-Edge Ass-Valve Packaging"/>
    <s v="VAL-VALVE ASSY"/>
    <x v="1"/>
    <s v="hashin1"/>
    <d v="2019-06-20T18:46:33"/>
    <s v="0 Days 12 Hrs"/>
    <m/>
    <m/>
    <m/>
    <m/>
    <m/>
    <s v="N"/>
    <d v="2020-02-24T23:59:59"/>
    <m/>
    <n v="4139.57"/>
  </r>
  <r>
    <s v="23873554-001"/>
    <s v="Available"/>
    <s v="1-4 Days"/>
    <s v="50525282-02"/>
    <s v="LOTUS EDGE 27 MM VALVE ASSEMBLY"/>
    <m/>
    <m/>
    <s v="23873554"/>
    <n v="1"/>
    <n v="1"/>
    <s v="23873554"/>
    <s v="ZPK1"/>
    <s v="      "/>
    <d v="2019-06-11T07:24:33"/>
    <s v="No"/>
    <x v="3"/>
    <s v="VAL-Edge Ass-Holder Insert"/>
    <s v="VAL-VALVE ASSY"/>
    <x v="1"/>
    <s v="razalip"/>
    <d v="2019-06-17T12:59:05"/>
    <s v="3 Days 18 Hrs"/>
    <m/>
    <m/>
    <m/>
    <m/>
    <m/>
    <s v="N"/>
    <m/>
    <m/>
    <n v="4139.57"/>
  </r>
  <r>
    <s v="23873555-001"/>
    <s v="Available"/>
    <s v="0-24 Hours"/>
    <s v="50525282-02"/>
    <s v="LOTUS EDGE 27 MM VALVE ASSEMBLY"/>
    <m/>
    <m/>
    <s v="23873555"/>
    <n v="1"/>
    <n v="1"/>
    <s v="23873555"/>
    <s v="ZPK1"/>
    <s v="      "/>
    <d v="2019-06-11T12:01:09"/>
    <s v="No"/>
    <x v="13"/>
    <s v="VAL-Edge Ass-Post to Leaflet"/>
    <s v="VAL-VALVE ASSY"/>
    <x v="1"/>
    <s v="zainan1"/>
    <d v="2019-06-20T21:53:10"/>
    <s v="0 Days 9 Hrs"/>
    <s v="PENNC0003422"/>
    <s v="CBLI"/>
    <s v="InNCRework"/>
    <s v="CBLI:BLISTER (P11-P6)"/>
    <s v="NC Rework"/>
    <s v="N"/>
    <m/>
    <m/>
    <n v="4139.57"/>
  </r>
  <r>
    <s v="23873556-001"/>
    <s v="Available"/>
    <s v="0-24 Hours"/>
    <s v="50525282-02"/>
    <s v="LOTUS EDGE 27 MM VALVE ASSEMBLY"/>
    <m/>
    <m/>
    <s v="23873556"/>
    <n v="1"/>
    <n v="1"/>
    <s v="23873556"/>
    <s v="ZPK1"/>
    <s v="      "/>
    <d v="2019-06-10T14:58:31"/>
    <s v="No"/>
    <x v="2"/>
    <s v="VAL-Edge Ass-Valve Packaging"/>
    <s v="VAL-VALVE ASSY"/>
    <x v="1"/>
    <s v="hashin1"/>
    <d v="2019-06-20T16:31:03"/>
    <s v="0 Days 14 Hrs"/>
    <m/>
    <m/>
    <m/>
    <m/>
    <m/>
    <s v="N"/>
    <d v="2020-02-24T23:59:59"/>
    <m/>
    <n v="4139.57"/>
  </r>
  <r>
    <s v="23873557-001"/>
    <s v="Available"/>
    <s v="0-24 Hours"/>
    <s v="50525282-02"/>
    <s v="LOTUS EDGE 27 MM VALVE ASSEMBLY"/>
    <m/>
    <m/>
    <s v="23873557"/>
    <n v="1"/>
    <n v="1"/>
    <s v="23873557"/>
    <s v="ZPK1"/>
    <s v="      "/>
    <d v="2019-06-11T07:28:18"/>
    <s v="No"/>
    <x v="19"/>
    <s v="VAL-Edge Ass-Post to Braid"/>
    <s v="VAL-VALVE ASSY"/>
    <x v="1"/>
    <s v="ahmadn"/>
    <d v="2019-06-20T14:26:07"/>
    <s v="0 Days 16 Hrs"/>
    <m/>
    <m/>
    <m/>
    <m/>
    <m/>
    <s v="N"/>
    <m/>
    <m/>
    <n v="4139.57"/>
  </r>
  <r>
    <s v="23873558-001"/>
    <s v="Available"/>
    <s v="1-4 Days"/>
    <s v="50525282-02"/>
    <s v="LOTUS EDGE 27 MM VALVE ASSEMBLY"/>
    <m/>
    <m/>
    <s v="23873558"/>
    <n v="1"/>
    <n v="1"/>
    <s v="23873558"/>
    <s v="ZPK1"/>
    <s v="      "/>
    <d v="2019-06-10T13:47:12"/>
    <s v="No"/>
    <x v="3"/>
    <s v="VAL-Edge Ass-Holder Insert"/>
    <s v="VAL-VALVE ASSY"/>
    <x v="1"/>
    <s v="razalip"/>
    <d v="2019-06-18T14:11:21"/>
    <s v="2 Days 16 Hrs"/>
    <m/>
    <m/>
    <m/>
    <m/>
    <m/>
    <s v="N"/>
    <m/>
    <m/>
    <n v="4139.57"/>
  </r>
  <r>
    <s v="23873559-001"/>
    <s v="Available"/>
    <s v="1-4 Days"/>
    <s v="50525282-02"/>
    <s v="LOTUS EDGE 27 MM VALVE ASSEMBLY"/>
    <m/>
    <m/>
    <s v="23873559"/>
    <n v="1"/>
    <n v="1"/>
    <s v="23873559"/>
    <s v="ZPK1"/>
    <s v="      "/>
    <d v="2019-06-11T08:09:37"/>
    <s v="No"/>
    <x v="3"/>
    <s v="VAL-Edge Ass-Holder Insert"/>
    <s v="VAL-VALVE ASSY"/>
    <x v="1"/>
    <s v="yahayas"/>
    <d v="2019-06-18T22:12:01"/>
    <s v="2 Days 8 Hrs"/>
    <m/>
    <m/>
    <m/>
    <m/>
    <m/>
    <s v="N"/>
    <m/>
    <m/>
    <n v="4139.57"/>
  </r>
  <r>
    <s v="23873560-001"/>
    <s v="Available"/>
    <s v="0-24 Hours"/>
    <s v="50525282-02"/>
    <s v="LOTUS EDGE 27 MM VALVE ASSEMBLY"/>
    <m/>
    <m/>
    <s v="23873560"/>
    <n v="1"/>
    <n v="1"/>
    <s v="23873560"/>
    <s v="ZPK1"/>
    <s v="      "/>
    <d v="2019-06-10T12:18:35"/>
    <s v="No"/>
    <x v="2"/>
    <s v="VAL-Edge Ass-Valve Packaging"/>
    <s v="VAL-VALVE ASSY"/>
    <x v="1"/>
    <s v="hashin1"/>
    <d v="2019-06-20T22:02:58"/>
    <s v="0 Days 8 Hrs"/>
    <m/>
    <m/>
    <m/>
    <m/>
    <m/>
    <s v="N"/>
    <d v="2020-02-24T23:59:59"/>
    <m/>
    <n v="4139.57"/>
  </r>
  <r>
    <s v="23873561-001"/>
    <s v="Available"/>
    <s v="1-4 Days"/>
    <s v="50525282-02"/>
    <s v="LOTUS EDGE 27 MM VALVE ASSEMBLY"/>
    <m/>
    <m/>
    <s v="23873561"/>
    <n v="1"/>
    <n v="1"/>
    <s v="23873561"/>
    <s v="ZPK1"/>
    <s v="      "/>
    <d v="2019-06-10T15:48:45"/>
    <s v="No"/>
    <x v="3"/>
    <s v="VAL-Edge Ass-Holder Insert"/>
    <s v="VAL-VALVE ASSY"/>
    <x v="1"/>
    <s v="hashin1"/>
    <d v="2019-06-17T19:38:40"/>
    <s v="3 Days 11 Hrs"/>
    <m/>
    <m/>
    <m/>
    <m/>
    <m/>
    <s v="N"/>
    <m/>
    <m/>
    <n v="4139.57"/>
  </r>
  <r>
    <s v="23874895-001"/>
    <s v="Available"/>
    <s v="7-14 Days"/>
    <s v="91034670-01"/>
    <s v="SA4646 - 27MM STITCHED LEAFLET CE"/>
    <m/>
    <m/>
    <s v="23874895"/>
    <n v="1"/>
    <n v="1"/>
    <s v="23874895"/>
    <s v="ZPK1"/>
    <s v="      "/>
    <d v="2019-06-10T10:28:00"/>
    <s v="No"/>
    <x v="20"/>
    <s v="VAL-STITCH-STITCH LEAFLET"/>
    <s v="VAL-STITCH LEAFLET"/>
    <x v="0"/>
    <s v="suhaild"/>
    <d v="2019-06-10T12:03:16"/>
    <s v="10 Days 18 Hrs"/>
    <m/>
    <m/>
    <m/>
    <m/>
    <m/>
    <s v="N"/>
    <d v="2019-11-26T23:59:59"/>
    <m/>
    <n v="1001.4480000000001"/>
  </r>
  <r>
    <s v="23874896-001"/>
    <s v="Available"/>
    <s v="7-14 Days"/>
    <s v="91034670-01"/>
    <s v="SA4646 - 27MM STITCHED LEAFLET CE"/>
    <m/>
    <m/>
    <s v="23874896"/>
    <n v="1"/>
    <n v="1"/>
    <s v="23874896"/>
    <s v="ZPK1"/>
    <s v="      "/>
    <d v="2019-06-10T15:25:02"/>
    <s v="No"/>
    <x v="1"/>
    <s v="VAL-STITCH-STITCH INSPECT"/>
    <s v="VAL-STITCH LEAFLET"/>
    <x v="0"/>
    <s v="zulkifa"/>
    <d v="2019-06-13T08:42:48"/>
    <s v="7 Days 22 Hrs"/>
    <m/>
    <m/>
    <m/>
    <m/>
    <m/>
    <s v="N"/>
    <d v="2019-11-26T23:59:59"/>
    <m/>
    <n v="1001.4480000000001"/>
  </r>
  <r>
    <s v="23874897-001"/>
    <s v="Available"/>
    <s v="7-14 Days"/>
    <s v="91034670-01"/>
    <s v="SA4646 - 27MM STITCHED LEAFLET CE"/>
    <m/>
    <m/>
    <s v="23874897"/>
    <n v="1"/>
    <n v="1"/>
    <s v="23874897"/>
    <s v="ZPK1"/>
    <s v="      "/>
    <d v="2019-06-10T15:20:14"/>
    <s v="No"/>
    <x v="1"/>
    <s v="VAL-STITCH-STITCH INSPECT"/>
    <s v="VAL-STITCH LEAFLET"/>
    <x v="0"/>
    <s v="zulkifa"/>
    <d v="2019-06-11T07:53:36"/>
    <s v="9 Days 23 Hrs"/>
    <m/>
    <m/>
    <m/>
    <m/>
    <m/>
    <s v="N"/>
    <d v="2019-11-26T23:59:59"/>
    <m/>
    <n v="1001.4480000000001"/>
  </r>
  <r>
    <s v="23875101-001"/>
    <s v="Available"/>
    <s v="7-14 Days"/>
    <s v="91034655-01"/>
    <s v="SA4645 - 23MM STITCHED LEAFLET"/>
    <m/>
    <m/>
    <s v="23875101"/>
    <n v="1"/>
    <n v="1"/>
    <s v="23875101"/>
    <s v="ZPK1"/>
    <s v="      "/>
    <d v="2019-06-11T10:01:21"/>
    <s v="No"/>
    <x v="20"/>
    <s v="VAL-STITCH-STITCH LEAFLET"/>
    <s v="VAL-STITCH LEAFLET"/>
    <x v="0"/>
    <s v="hussas2"/>
    <d v="2019-06-11T11:10:42"/>
    <s v="9 Days 19 Hrs"/>
    <m/>
    <m/>
    <m/>
    <m/>
    <m/>
    <s v="N"/>
    <d v="2019-11-26T23:59:59"/>
    <m/>
    <n v="999.62800000000004"/>
  </r>
  <r>
    <s v="23880092-001"/>
    <s v="Available"/>
    <s v="1-4 Days"/>
    <s v="50531251-02"/>
    <s v="LOTUS EDGE 23MM VALVE ASSEMBLY PENANG"/>
    <m/>
    <m/>
    <s v="23880092"/>
    <n v="1"/>
    <n v="1"/>
    <s v="23880092"/>
    <s v="ZPK1"/>
    <s v="      "/>
    <d v="2019-06-11T07:51:35"/>
    <s v="No"/>
    <x v="3"/>
    <s v="VAL-Edge Ass-Holder Insert"/>
    <s v="VAL-VALVE ASSY"/>
    <x v="1"/>
    <s v="razalip"/>
    <d v="2019-06-19T13:44:00"/>
    <s v="1 Days 17 Hrs"/>
    <m/>
    <m/>
    <m/>
    <m/>
    <m/>
    <s v="N"/>
    <m/>
    <m/>
    <n v="4134.3429999999998"/>
  </r>
  <r>
    <s v="23880093-001"/>
    <s v="Available"/>
    <s v="1-4 Days"/>
    <s v="50531251-02"/>
    <s v="LOTUS EDGE 23MM VALVE ASSEMBLY PENANG"/>
    <m/>
    <m/>
    <s v="23880093"/>
    <n v="1"/>
    <n v="1"/>
    <s v="23880093"/>
    <s v="ZPK1"/>
    <s v="      "/>
    <d v="2019-06-11T11:11:19"/>
    <s v="No"/>
    <x v="3"/>
    <s v="VAL-Edge Ass-Holder Insert"/>
    <s v="VAL-VALVE ASSY"/>
    <x v="1"/>
    <s v="hashin1"/>
    <d v="2019-06-18T19:10:25"/>
    <s v="2 Days 11 Hrs"/>
    <m/>
    <m/>
    <m/>
    <m/>
    <m/>
    <s v="N"/>
    <m/>
    <m/>
    <n v="4134.3429999999998"/>
  </r>
  <r>
    <s v="23880094-001"/>
    <s v="Available"/>
    <s v="1-4 Days"/>
    <s v="50531251-02"/>
    <s v="LOTUS EDGE 23MM VALVE ASSEMBLY PENANG"/>
    <m/>
    <m/>
    <s v="23880094"/>
    <n v="1"/>
    <n v="1"/>
    <s v="23880094"/>
    <s v="ZPK1"/>
    <s v="      "/>
    <d v="2019-06-11T07:49:31"/>
    <s v="No"/>
    <x v="3"/>
    <s v="VAL-Edge Ass-Holder Insert"/>
    <s v="VAL-VALVE ASSY"/>
    <x v="1"/>
    <s v="hashin1"/>
    <d v="2019-06-19T17:40:12"/>
    <s v="1 Days 13 Hrs"/>
    <m/>
    <m/>
    <m/>
    <m/>
    <m/>
    <s v="N"/>
    <m/>
    <m/>
    <n v="4134.3429999999998"/>
  </r>
  <r>
    <s v="23880096-001"/>
    <s v="Available"/>
    <s v="1-4 Days"/>
    <s v="50531251-02"/>
    <s v="LOTUS EDGE 23MM VALVE ASSEMBLY PENANG"/>
    <m/>
    <m/>
    <s v="23880096"/>
    <n v="1"/>
    <n v="1"/>
    <s v="23880096"/>
    <s v="ZPK1"/>
    <s v="      "/>
    <d v="2019-06-12T07:27:13"/>
    <s v="No"/>
    <x v="3"/>
    <s v="VAL-Edge Ass-Holder Insert"/>
    <s v="VAL-VALVE ASSY"/>
    <x v="1"/>
    <s v="hashin1"/>
    <d v="2019-06-18T18:35:59"/>
    <s v="2 Days 12 Hrs"/>
    <m/>
    <m/>
    <m/>
    <m/>
    <m/>
    <s v="N"/>
    <m/>
    <m/>
    <n v="4134.3429999999998"/>
  </r>
  <r>
    <s v="23880098-001"/>
    <s v="Available"/>
    <s v="1-4 Days"/>
    <s v="50531251-02"/>
    <s v="LOTUS EDGE 23MM VALVE ASSEMBLY PENANG"/>
    <m/>
    <m/>
    <s v="23880098"/>
    <n v="1"/>
    <n v="1"/>
    <s v="23880098"/>
    <s v="ZPK1"/>
    <s v="      "/>
    <d v="2019-06-11T08:18:49"/>
    <s v="No"/>
    <x v="3"/>
    <s v="VAL-Edge Ass-Holder Insert"/>
    <s v="VAL-VALVE ASSY"/>
    <x v="1"/>
    <s v="razalip"/>
    <d v="2019-06-19T13:44:51"/>
    <s v="1 Days 17 Hrs"/>
    <s v="PENNC0003397"/>
    <s v="FOTR"/>
    <s v="Closed"/>
    <s v="J11-J1 PARTICULATE AT SUTURE WHIP STITCH"/>
    <s v="NC Rework"/>
    <s v="N"/>
    <m/>
    <m/>
    <n v="4134.3429999999998"/>
  </r>
  <r>
    <s v="23880099-001"/>
    <s v="Available"/>
    <s v="1-4 Days"/>
    <s v="50531251-02"/>
    <s v="LOTUS EDGE 23MM VALVE ASSEMBLY PENANG"/>
    <m/>
    <m/>
    <s v="23880099"/>
    <n v="1"/>
    <n v="1"/>
    <s v="23880099"/>
    <s v="ZPK1"/>
    <s v="      "/>
    <d v="2019-06-10T12:31:23"/>
    <s v="No"/>
    <x v="3"/>
    <s v="VAL-Edge Ass-Holder Insert"/>
    <s v="VAL-VALVE ASSY"/>
    <x v="1"/>
    <s v="yahayas"/>
    <d v="2019-06-17T18:14:53"/>
    <s v="3 Days 12 Hrs"/>
    <m/>
    <m/>
    <m/>
    <m/>
    <m/>
    <s v="N"/>
    <m/>
    <m/>
    <n v="4134.3429999999998"/>
  </r>
  <r>
    <s v="23880262-001"/>
    <s v="Available"/>
    <s v="7-14 Days"/>
    <s v="91034655-01"/>
    <s v="SA4645 - 23MM STITCHED LEAFLET"/>
    <m/>
    <m/>
    <s v="23880262"/>
    <n v="1"/>
    <n v="1"/>
    <s v="23880262"/>
    <s v="ZPK1"/>
    <s v="      "/>
    <d v="2019-06-10T10:51:17"/>
    <s v="No"/>
    <x v="20"/>
    <s v="VAL-STITCH-STITCH LEAFLET"/>
    <s v="VAL-STITCH LEAFLET"/>
    <x v="0"/>
    <s v="mohammn"/>
    <d v="2019-06-10T11:48:11"/>
    <s v="10 Days 19 Hrs"/>
    <m/>
    <m/>
    <m/>
    <m/>
    <m/>
    <s v="N"/>
    <d v="2019-11-27T23:59:59"/>
    <m/>
    <n v="999.62800000000004"/>
  </r>
  <r>
    <s v="23880267-001"/>
    <s v="Available"/>
    <s v="1-4 Days"/>
    <s v="50531251-02"/>
    <s v="LOTUS EDGE 23MM VALVE ASSEMBLY PENANG"/>
    <m/>
    <m/>
    <s v="23880267"/>
    <n v="1"/>
    <n v="1"/>
    <s v="23880267"/>
    <s v="ZPK1"/>
    <s v="      "/>
    <d v="2019-06-10T11:28:18"/>
    <s v="No"/>
    <x v="3"/>
    <s v="VAL-Edge Ass-Holder Insert"/>
    <s v="VAL-VALVE ASSY"/>
    <x v="1"/>
    <s v="razalip"/>
    <d v="2019-06-17T11:25:29"/>
    <s v="3 Days 19 Hrs"/>
    <m/>
    <m/>
    <m/>
    <m/>
    <m/>
    <s v="N"/>
    <m/>
    <m/>
    <n v="4134.3429999999998"/>
  </r>
  <r>
    <s v="23880268-001"/>
    <s v="Available"/>
    <s v="1-4 Days"/>
    <s v="50531251-02"/>
    <s v="LOTUS EDGE 23MM VALVE ASSEMBLY PENANG"/>
    <m/>
    <m/>
    <s v="23880268"/>
    <n v="1"/>
    <n v="1"/>
    <s v="23880268"/>
    <s v="ZPK1"/>
    <s v="      "/>
    <d v="2019-05-31T10:30:49"/>
    <s v="No"/>
    <x v="3"/>
    <s v="VAL-Edge Ass-Holder Insert"/>
    <s v="VAL-VALVE ASSY"/>
    <x v="1"/>
    <s v="yahayas"/>
    <d v="2019-06-18T22:39:09"/>
    <s v="2 Days 8 Hrs"/>
    <m/>
    <m/>
    <m/>
    <m/>
    <m/>
    <s v="N"/>
    <m/>
    <m/>
    <n v="4134.3429999999998"/>
  </r>
  <r>
    <s v="23880269-001"/>
    <s v="Available"/>
    <s v="4-7 Days"/>
    <s v="50531251-02"/>
    <s v="LOTUS EDGE 23MM VALVE ASSEMBLY PENANG"/>
    <m/>
    <m/>
    <s v="23880269"/>
    <n v="1"/>
    <n v="1"/>
    <s v="23880269"/>
    <s v="ZPK1"/>
    <s v="      "/>
    <d v="2019-05-31T11:02:42"/>
    <s v="No"/>
    <x v="3"/>
    <s v="VAL-Edge Ass-Holder Insert"/>
    <s v="VAL-VALVE ASSY"/>
    <x v="1"/>
    <s v="peterj"/>
    <d v="2019-06-14T10:49:00"/>
    <s v="6 Days 20 Hrs"/>
    <m/>
    <m/>
    <m/>
    <m/>
    <m/>
    <s v="N"/>
    <m/>
    <m/>
    <n v="4134.3429999999998"/>
  </r>
  <r>
    <s v="23880270-001"/>
    <s v="Available"/>
    <s v="1-4 Days"/>
    <s v="50531251-02"/>
    <s v="LOTUS EDGE 23MM VALVE ASSEMBLY PENANG"/>
    <m/>
    <m/>
    <s v="23880270"/>
    <n v="1"/>
    <n v="1"/>
    <s v="23880270"/>
    <s v="ZPK1"/>
    <s v="      "/>
    <d v="2019-06-10T10:22:41"/>
    <s v="No"/>
    <x v="3"/>
    <s v="VAL-Edge Ass-Holder Insert"/>
    <s v="VAL-VALVE ASSY"/>
    <x v="1"/>
    <s v="razalip"/>
    <d v="2019-06-17T14:38:04"/>
    <s v="3 Days 16 Hrs"/>
    <m/>
    <m/>
    <m/>
    <m/>
    <m/>
    <s v="N"/>
    <m/>
    <m/>
    <n v="4134.3429999999998"/>
  </r>
  <r>
    <s v="23880271-001"/>
    <s v="Available"/>
    <s v="1-4 Days"/>
    <s v="50531251-02"/>
    <s v="LOTUS EDGE 23MM VALVE ASSEMBLY PENANG"/>
    <m/>
    <m/>
    <s v="23880271"/>
    <n v="1"/>
    <n v="1"/>
    <s v="23880271"/>
    <s v="ZPK1"/>
    <s v="      "/>
    <d v="2019-05-31T14:17:36"/>
    <s v="No"/>
    <x v="3"/>
    <s v="VAL-Edge Ass-Holder Insert"/>
    <s v="VAL-VALVE ASSY"/>
    <x v="1"/>
    <s v="yahayas"/>
    <d v="2019-06-19T18:51:53"/>
    <s v="1 Days 12 Hrs"/>
    <s v="PENNC0003362"/>
    <s v="CTOR"/>
    <s v="Closed"/>
    <s v="CTOR: TISSUE TORN (P11-P6)"/>
    <s v="NC Rework"/>
    <s v="N"/>
    <m/>
    <m/>
    <n v="4134.3429999999998"/>
  </r>
  <r>
    <s v="23880272-001"/>
    <s v="Available"/>
    <s v="0-24 Hours"/>
    <s v="50531251-02"/>
    <s v="LOTUS EDGE 23MM VALVE ASSEMBLY PENANG"/>
    <m/>
    <m/>
    <s v="23880272"/>
    <n v="1"/>
    <n v="1"/>
    <s v="23880272"/>
    <s v="ZPK1"/>
    <s v="      "/>
    <d v="2019-05-31T12:04:25"/>
    <s v="No"/>
    <x v="11"/>
    <s v="VAL - Edge Ass - GIPA BRP"/>
    <s v="VAL-VALVE ASSY"/>
    <x v="1"/>
    <s v="ishaks"/>
    <d v="2019-06-20T16:36:53"/>
    <s v="0 Days 14 Hrs"/>
    <m/>
    <m/>
    <m/>
    <m/>
    <m/>
    <s v="N"/>
    <d v="2020-02-25T23:59:59"/>
    <m/>
    <n v="4134.3429999999998"/>
  </r>
  <r>
    <s v="23880273-001"/>
    <s v="Available"/>
    <s v="0-24 Hours"/>
    <s v="50531251-02"/>
    <s v="LOTUS EDGE 23MM VALVE ASSEMBLY PENANG"/>
    <m/>
    <m/>
    <s v="23880273"/>
    <n v="1"/>
    <n v="1"/>
    <s v="23880273"/>
    <s v="ZPK1"/>
    <s v="      "/>
    <d v="2019-06-10T07:28:52"/>
    <s v="No"/>
    <x v="11"/>
    <s v="VAL - Edge Ass - GIPA BRP"/>
    <s v="VAL-VALVE ASSY"/>
    <x v="1"/>
    <s v="ishaks"/>
    <d v="2019-06-20T16:36:31"/>
    <s v="0 Days 14 Hrs"/>
    <m/>
    <m/>
    <m/>
    <m/>
    <m/>
    <s v="N"/>
    <d v="2020-02-25T23:59:59"/>
    <m/>
    <n v="4134.3429999999998"/>
  </r>
  <r>
    <s v="23880280-001"/>
    <s v="Available"/>
    <s v="0-24 Hours"/>
    <s v="50531251-02"/>
    <s v="LOTUS EDGE 23MM VALVE ASSEMBLY PENANG"/>
    <m/>
    <m/>
    <s v="23880280"/>
    <n v="1"/>
    <n v="1"/>
    <s v="23880280"/>
    <s v="ZPK1"/>
    <s v="      "/>
    <d v="2019-06-10T11:02:06"/>
    <s v="No"/>
    <x v="3"/>
    <s v="VAL-Edge Ass-Holder Insert"/>
    <s v="VAL-VALVE ASSY"/>
    <x v="1"/>
    <s v="razalip"/>
    <d v="2019-06-20T13:46:36"/>
    <s v="0 Days 17 Hrs"/>
    <m/>
    <m/>
    <m/>
    <m/>
    <m/>
    <s v="N"/>
    <m/>
    <m/>
    <n v="4134.3429999999998"/>
  </r>
  <r>
    <s v="23880281-001"/>
    <s v="Available"/>
    <s v="1-4 Days"/>
    <s v="50531251-02"/>
    <s v="LOTUS EDGE 23MM VALVE ASSEMBLY PENANG"/>
    <m/>
    <m/>
    <s v="23880281"/>
    <n v="1"/>
    <n v="1"/>
    <s v="23880281"/>
    <s v="ZPK1"/>
    <s v="      "/>
    <d v="2019-06-11T07:54:35"/>
    <s v="No"/>
    <x v="3"/>
    <s v="VAL-Edge Ass-Holder Insert"/>
    <s v="VAL-VALVE ASSY"/>
    <x v="1"/>
    <s v="peterj"/>
    <d v="2019-06-17T14:42:22"/>
    <s v="3 Days 16 Hrs"/>
    <m/>
    <m/>
    <m/>
    <m/>
    <m/>
    <s v="N"/>
    <m/>
    <m/>
    <n v="4134.3429999999998"/>
  </r>
  <r>
    <s v="23880282-001"/>
    <s v="Available"/>
    <s v="1-4 Days"/>
    <s v="50531251-02"/>
    <s v="LOTUS EDGE 23MM VALVE ASSEMBLY PENANG"/>
    <m/>
    <m/>
    <s v="23880282"/>
    <n v="1"/>
    <n v="1"/>
    <s v="23880282"/>
    <s v="ZPK1"/>
    <s v="      "/>
    <d v="2019-06-10T14:05:57"/>
    <s v="No"/>
    <x v="3"/>
    <s v="VAL-Edge Ass-Holder Insert"/>
    <s v="VAL-VALVE ASSY"/>
    <x v="1"/>
    <s v="hashin1"/>
    <d v="2019-06-18T18:23:43"/>
    <s v="2 Days 12 Hrs"/>
    <m/>
    <m/>
    <m/>
    <m/>
    <m/>
    <s v="N"/>
    <m/>
    <m/>
    <n v="4134.3429999999998"/>
  </r>
  <r>
    <s v="23880283-001"/>
    <s v="Available"/>
    <s v="4-7 Days"/>
    <s v="50531251-02"/>
    <s v="LOTUS EDGE 23MM VALVE ASSEMBLY PENANG"/>
    <m/>
    <m/>
    <s v="23880283"/>
    <n v="1"/>
    <n v="1"/>
    <s v="23880283"/>
    <s v="ZPK1"/>
    <s v="      "/>
    <d v="2019-06-10T11:05:53"/>
    <s v="No"/>
    <x v="3"/>
    <s v="VAL-Edge Ass-Holder Insert"/>
    <s v="VAL-VALVE ASSY"/>
    <x v="1"/>
    <s v="hashin1"/>
    <d v="2019-06-14T14:17:09"/>
    <s v="6 Days 16 Hrs"/>
    <m/>
    <m/>
    <m/>
    <m/>
    <m/>
    <s v="N"/>
    <m/>
    <m/>
    <n v="4134.3429999999998"/>
  </r>
  <r>
    <s v="23880284-001"/>
    <s v="Available"/>
    <s v="0-24 Hours"/>
    <s v="50531251-02"/>
    <s v="LOTUS EDGE 23MM VALVE ASSEMBLY PENANG"/>
    <m/>
    <m/>
    <s v="23880284"/>
    <n v="1"/>
    <n v="1"/>
    <s v="23880284"/>
    <s v="ZPK1"/>
    <s v="      "/>
    <d v="2019-06-11T11:24:20"/>
    <s v="No"/>
    <x v="4"/>
    <s v="VAL-Edge Ass-Seal to Leaflet"/>
    <s v="VAL-VALVE ASSY"/>
    <x v="1"/>
    <s v="mansors"/>
    <d v="2019-06-20T14:58:02"/>
    <s v="0 Days 16 Hrs"/>
    <s v="PENNC0003396"/>
    <s v="CPIT"/>
    <s v="Closed"/>
    <s v="CPIT: PIT (P1-P6)"/>
    <s v="NC Rework"/>
    <s v="N"/>
    <m/>
    <m/>
    <n v="4134.3429999999998"/>
  </r>
  <r>
    <s v="23880285-001"/>
    <s v="Available"/>
    <s v="1-4 Days"/>
    <s v="50531251-02"/>
    <s v="LOTUS EDGE 23MM VALVE ASSEMBLY PENANG"/>
    <m/>
    <m/>
    <s v="23880285"/>
    <n v="1"/>
    <n v="1"/>
    <s v="23880285"/>
    <s v="ZPK1"/>
    <s v="      "/>
    <d v="2019-06-12T10:25:33"/>
    <s v="No"/>
    <x v="3"/>
    <s v="VAL-Edge Ass-Holder Insert"/>
    <s v="VAL-VALVE ASSY"/>
    <x v="1"/>
    <s v="razalip"/>
    <d v="2019-06-18T14:58:53"/>
    <s v="2 Days 16 Hrs"/>
    <m/>
    <m/>
    <m/>
    <m/>
    <m/>
    <s v="N"/>
    <m/>
    <m/>
    <n v="4134.3429999999998"/>
  </r>
  <r>
    <s v="23880286-001"/>
    <s v="Available"/>
    <s v="1-4 Days"/>
    <s v="50531251-02"/>
    <s v="LOTUS EDGE 23MM VALVE ASSEMBLY PENANG"/>
    <m/>
    <m/>
    <s v="23880286"/>
    <n v="1"/>
    <n v="1"/>
    <s v="23880286"/>
    <s v="ZPK1"/>
    <s v="      "/>
    <d v="2019-06-10T15:28:59"/>
    <s v="No"/>
    <x v="3"/>
    <s v="VAL-Edge Ass-Holder Insert"/>
    <s v="VAL-VALVE ASSY"/>
    <x v="1"/>
    <s v="razalip"/>
    <d v="2019-06-18T14:45:53"/>
    <s v="2 Days 16 Hrs"/>
    <m/>
    <m/>
    <m/>
    <m/>
    <m/>
    <s v="N"/>
    <m/>
    <m/>
    <n v="4134.3429999999998"/>
  </r>
  <r>
    <s v="23880289-001"/>
    <s v="Available"/>
    <s v="0-24 Hours"/>
    <s v="50531251-02"/>
    <s v="LOTUS EDGE 23MM VALVE ASSEMBLY PENANG"/>
    <m/>
    <m/>
    <s v="23880289"/>
    <n v="1"/>
    <n v="1"/>
    <s v="23880289"/>
    <s v="ZPK1"/>
    <s v="      "/>
    <d v="2019-06-11T09:40:36"/>
    <s v="No"/>
    <x v="3"/>
    <s v="VAL-Edge Ass-Holder Insert"/>
    <s v="VAL-VALVE ASSY"/>
    <x v="1"/>
    <s v="razalip"/>
    <d v="2019-06-20T14:21:58"/>
    <s v="0 Days 16 Hrs"/>
    <m/>
    <m/>
    <m/>
    <m/>
    <m/>
    <s v="N"/>
    <m/>
    <m/>
    <n v="4134.3429999999998"/>
  </r>
  <r>
    <s v="23880290-001"/>
    <s v="Available"/>
    <s v="4-7 Days"/>
    <s v="50531251-02"/>
    <s v="LOTUS EDGE 23MM VALVE ASSEMBLY PENANG"/>
    <m/>
    <m/>
    <s v="23880290"/>
    <n v="1"/>
    <n v="1"/>
    <s v="23880290"/>
    <s v="ZPK1"/>
    <s v="      "/>
    <d v="2019-05-31T13:52:51"/>
    <s v="No"/>
    <x v="3"/>
    <s v="VAL-Edge Ass-Holder Insert"/>
    <s v="VAL-VALVE ASSY"/>
    <x v="1"/>
    <s v="peterj"/>
    <d v="2019-06-14T11:14:02"/>
    <s v="6 Days 19 Hrs"/>
    <m/>
    <m/>
    <m/>
    <m/>
    <m/>
    <s v="N"/>
    <m/>
    <m/>
    <n v="4134.3429999999998"/>
  </r>
  <r>
    <s v="23880292-001"/>
    <s v="Available"/>
    <s v="1-4 Days"/>
    <s v="50531251-02"/>
    <s v="LOTUS EDGE 23MM VALVE ASSEMBLY PENANG"/>
    <m/>
    <m/>
    <s v="23880292"/>
    <n v="1"/>
    <n v="1"/>
    <s v="23880292"/>
    <s v="ZPK1"/>
    <s v="      "/>
    <d v="2019-06-11T10:10:24"/>
    <s v="No"/>
    <x v="3"/>
    <s v="VAL-Edge Ass-Holder Insert"/>
    <s v="VAL-VALVE ASSY"/>
    <x v="1"/>
    <s v="hashin1"/>
    <d v="2019-06-19T17:46:37"/>
    <s v="1 Days 13 Hrs"/>
    <m/>
    <m/>
    <m/>
    <m/>
    <m/>
    <s v="N"/>
    <m/>
    <m/>
    <n v="4134.3429999999998"/>
  </r>
  <r>
    <s v="23880293-001"/>
    <s v="Available"/>
    <s v="1-4 Days"/>
    <s v="50531251-02"/>
    <s v="LOTUS EDGE 23MM VALVE ASSEMBLY PENANG"/>
    <m/>
    <m/>
    <s v="23880293"/>
    <n v="1"/>
    <n v="1"/>
    <s v="23880293"/>
    <s v="ZPK1"/>
    <s v="      "/>
    <d v="2019-06-12T08:42:20"/>
    <s v="No"/>
    <x v="3"/>
    <s v="VAL-Edge Ass-Holder Insert"/>
    <s v="VAL-VALVE ASSY"/>
    <x v="1"/>
    <s v="hashin1"/>
    <d v="2019-06-17T18:57:33"/>
    <s v="3 Days 12 Hrs"/>
    <m/>
    <m/>
    <m/>
    <m/>
    <m/>
    <s v="N"/>
    <m/>
    <m/>
    <n v="4134.3429999999998"/>
  </r>
  <r>
    <s v="23880294-001"/>
    <s v="Available"/>
    <s v="1-4 Days"/>
    <s v="50531251-02"/>
    <s v="LOTUS EDGE 23MM VALVE ASSEMBLY PENANG"/>
    <m/>
    <m/>
    <s v="23880294"/>
    <n v="1"/>
    <n v="1"/>
    <s v="23880294"/>
    <s v="ZPK1"/>
    <s v="      "/>
    <d v="2019-06-11T13:57:19"/>
    <s v="No"/>
    <x v="3"/>
    <s v="VAL-Edge Ass-Holder Insert"/>
    <s v="VAL-VALVE ASSY"/>
    <x v="1"/>
    <s v="yahayas"/>
    <d v="2019-06-18T15:44:39"/>
    <s v="2 Days 15 Hrs"/>
    <m/>
    <m/>
    <m/>
    <m/>
    <m/>
    <s v="N"/>
    <m/>
    <m/>
    <n v="4134.3429999999998"/>
  </r>
  <r>
    <s v="23880983-001"/>
    <s v="Available"/>
    <s v="4-7 Days"/>
    <s v="50531252-02"/>
    <s v="LOTUS EDGE 25MM VALVE ASSEMBLY"/>
    <m/>
    <m/>
    <s v="23880983"/>
    <n v="1"/>
    <n v="1"/>
    <s v="23880983"/>
    <s v="ZPK1"/>
    <s v="      "/>
    <d v="2019-06-12T12:13:24"/>
    <s v="No"/>
    <x v="10"/>
    <s v="VAL-Edge Ass-Seal to Leaflet25"/>
    <s v="VAL-VALVE ASSY"/>
    <x v="1"/>
    <s v="abdun20"/>
    <d v="2019-06-14T12:27:30"/>
    <s v="6 Days 18 Hrs"/>
    <m/>
    <m/>
    <m/>
    <m/>
    <m/>
    <s v="N"/>
    <m/>
    <m/>
    <n v="4281.8420000000006"/>
  </r>
  <r>
    <s v="23880984-001"/>
    <s v="Available"/>
    <s v="0-24 Hours"/>
    <s v="50531252-02"/>
    <s v="LOTUS EDGE 25MM VALVE ASSEMBLY"/>
    <m/>
    <m/>
    <s v="23880984"/>
    <n v="1"/>
    <n v="1"/>
    <s v="23880984"/>
    <s v="ZPK1"/>
    <s v="      "/>
    <d v="2019-06-11T10:26:46"/>
    <s v="No"/>
    <x v="22"/>
    <s v="VAL-Edge Ass-Valve Packaging25"/>
    <s v="VAL-VALVE ASSY"/>
    <x v="1"/>
    <s v="hashin1"/>
    <d v="2019-06-20T22:47:00"/>
    <s v="0 Days 8 Hrs"/>
    <m/>
    <m/>
    <m/>
    <m/>
    <m/>
    <s v="N"/>
    <d v="2020-02-25T23:59:59"/>
    <m/>
    <n v="4281.8420000000006"/>
  </r>
  <r>
    <s v="23880985-001"/>
    <s v="Available"/>
    <s v="1-4 Days"/>
    <s v="50531252-02"/>
    <s v="LOTUS EDGE 25MM VALVE ASSEMBLY"/>
    <m/>
    <m/>
    <s v="23880985"/>
    <n v="1"/>
    <n v="1"/>
    <s v="23880985"/>
    <s v="ZPK1"/>
    <s v="      "/>
    <d v="2019-06-10T14:03:37"/>
    <s v="No"/>
    <x v="6"/>
    <s v="VAL-Edge Ass-Holder Insert25"/>
    <s v="VAL-VALVE ASSY"/>
    <x v="1"/>
    <s v="yahayas"/>
    <d v="2019-06-18T15:10:21"/>
    <s v="2 Days 15 Hrs"/>
    <m/>
    <m/>
    <m/>
    <m/>
    <m/>
    <s v="N"/>
    <m/>
    <m/>
    <n v="4281.8420000000006"/>
  </r>
  <r>
    <s v="23880986-001"/>
    <s v="Available"/>
    <s v="0-24 Hours"/>
    <s v="50531252-02"/>
    <s v="LOTUS EDGE 25MM VALVE ASSEMBLY"/>
    <m/>
    <m/>
    <s v="23880986"/>
    <n v="1"/>
    <n v="1"/>
    <s v="23880986"/>
    <s v="ZPK1"/>
    <s v="      "/>
    <d v="2019-06-10T11:46:41"/>
    <s v="No"/>
    <x v="22"/>
    <s v="VAL-Edge Ass-Valve Packaging25"/>
    <s v="VAL-VALVE ASSY"/>
    <x v="1"/>
    <s v="hashin1"/>
    <d v="2019-06-20T22:47:45"/>
    <s v="0 Days 8 Hrs"/>
    <m/>
    <m/>
    <m/>
    <m/>
    <m/>
    <s v="N"/>
    <d v="2020-02-25T23:59:59"/>
    <m/>
    <n v="4281.8420000000006"/>
  </r>
  <r>
    <s v="23880987-001"/>
    <s v="Available"/>
    <s v="0-24 Hours"/>
    <s v="50531252-02"/>
    <s v="LOTUS EDGE 25MM VALVE ASSEMBLY"/>
    <m/>
    <m/>
    <s v="23880987"/>
    <n v="1"/>
    <n v="1"/>
    <s v="23880987"/>
    <s v="ZPK1"/>
    <s v="      "/>
    <d v="2019-06-10T14:11:33"/>
    <s v="No"/>
    <x v="22"/>
    <s v="VAL-Edge Ass-Valve Packaging25"/>
    <s v="VAL-VALVE ASSY"/>
    <x v="1"/>
    <s v="hashin1"/>
    <d v="2019-06-20T22:50:31"/>
    <s v="0 Days 8 Hrs"/>
    <m/>
    <m/>
    <m/>
    <m/>
    <m/>
    <s v="N"/>
    <d v="2020-02-25T23:59:59"/>
    <m/>
    <n v="4281.8420000000006"/>
  </r>
  <r>
    <s v="23880988-001"/>
    <s v="Available"/>
    <s v="1-4 Days"/>
    <s v="50531252-02"/>
    <s v="LOTUS EDGE 25MM VALVE ASSEMBLY"/>
    <m/>
    <m/>
    <s v="23880988"/>
    <n v="1"/>
    <n v="1"/>
    <s v="23880988"/>
    <s v="ZPK1"/>
    <s v="      "/>
    <d v="2019-06-13T09:03:06"/>
    <s v="No"/>
    <x v="10"/>
    <s v="VAL-Edge Ass-Seal to Leaflet25"/>
    <s v="VAL-VALVE ASSY"/>
    <x v="1"/>
    <s v="mhdyusz"/>
    <d v="2019-06-19T21:59:56"/>
    <s v="1 Days 9 Hrs"/>
    <m/>
    <m/>
    <m/>
    <m/>
    <m/>
    <s v="N"/>
    <m/>
    <m/>
    <n v="4281.8420000000006"/>
  </r>
  <r>
    <s v="23880989-001"/>
    <s v="Available"/>
    <s v="7-14 Days"/>
    <s v="50531252-02"/>
    <s v="LOTUS EDGE 25MM VALVE ASSEMBLY"/>
    <m/>
    <m/>
    <s v="23880989"/>
    <n v="1"/>
    <n v="1"/>
    <s v="23880989"/>
    <s v="ZPK1"/>
    <s v="      "/>
    <d v="2019-06-12T07:18:53"/>
    <s v="No"/>
    <x v="10"/>
    <s v="VAL-Edge Ass-Seal to Leaflet25"/>
    <s v="VAL-VALVE ASSY"/>
    <x v="1"/>
    <s v="anuarn"/>
    <d v="2019-06-13T16:15:28"/>
    <s v="7 Days 14 Hrs"/>
    <m/>
    <m/>
    <m/>
    <m/>
    <m/>
    <s v="N"/>
    <m/>
    <m/>
    <n v="4281.8420000000006"/>
  </r>
  <r>
    <s v="23880990-001"/>
    <s v="Available"/>
    <s v="0-24 Hours"/>
    <s v="50531252-02"/>
    <s v="LOTUS EDGE 25MM VALVE ASSEMBLY"/>
    <m/>
    <m/>
    <s v="23880990"/>
    <n v="1"/>
    <n v="1"/>
    <s v="23880990"/>
    <s v="ZPK1"/>
    <s v="      "/>
    <d v="2019-06-11T09:00:20"/>
    <s v="No"/>
    <x v="12"/>
    <s v="VAL - Edge Ass - GIPA BRP25"/>
    <s v="VAL-VALVE ASSY"/>
    <x v="1"/>
    <s v="ishaks"/>
    <d v="2019-06-20T16:54:44"/>
    <s v="0 Days 14 Hrs"/>
    <m/>
    <m/>
    <m/>
    <m/>
    <m/>
    <s v="N"/>
    <d v="2020-02-25T23:59:59"/>
    <m/>
    <n v="4281.8420000000006"/>
  </r>
  <r>
    <s v="23880991-001"/>
    <s v="Available"/>
    <s v="1-4 Days"/>
    <s v="50531252-02"/>
    <s v="LOTUS EDGE 25MM VALVE ASSEMBLY"/>
    <m/>
    <m/>
    <s v="23880991"/>
    <n v="1"/>
    <n v="1"/>
    <s v="23880991"/>
    <s v="ZPK1"/>
    <s v="      "/>
    <d v="2019-06-11T09:55:25"/>
    <s v="No"/>
    <x v="6"/>
    <s v="VAL-Edge Ass-Holder Insert25"/>
    <s v="VAL-VALVE ASSY"/>
    <x v="1"/>
    <s v="yahayas"/>
    <d v="2019-06-19T18:31:24"/>
    <s v="1 Days 12 Hrs"/>
    <m/>
    <m/>
    <m/>
    <m/>
    <m/>
    <s v="N"/>
    <m/>
    <m/>
    <n v="4281.8420000000006"/>
  </r>
  <r>
    <s v="23880992-001"/>
    <s v="Available"/>
    <s v="0-24 Hours"/>
    <s v="50531252-02"/>
    <s v="LOTUS EDGE 25MM VALVE ASSEMBLY"/>
    <m/>
    <m/>
    <s v="23880992"/>
    <n v="1"/>
    <n v="1"/>
    <s v="23880992"/>
    <s v="ZPK1"/>
    <s v="      "/>
    <d v="2019-06-11T11:10:33"/>
    <s v="No"/>
    <x v="6"/>
    <s v="VAL-Edge Ass-Holder Insert25"/>
    <s v="VAL-VALVE ASSY"/>
    <x v="1"/>
    <s v="razalip"/>
    <d v="2019-06-20T14:34:58"/>
    <s v="0 Days 16 Hrs"/>
    <m/>
    <m/>
    <m/>
    <m/>
    <m/>
    <s v="N"/>
    <m/>
    <m/>
    <n v="4281.8420000000006"/>
  </r>
  <r>
    <s v="23880993-001"/>
    <s v="Available"/>
    <s v="0-24 Hours"/>
    <s v="50531252-02"/>
    <s v="LOTUS EDGE 25MM VALVE ASSEMBLY"/>
    <m/>
    <m/>
    <s v="23880993"/>
    <n v="1"/>
    <n v="1"/>
    <s v="23880993"/>
    <s v="ZPK1"/>
    <s v="      "/>
    <d v="2019-06-12T15:29:02"/>
    <s v="No"/>
    <x v="6"/>
    <s v="VAL-Edge Ass-Holder Insert25"/>
    <s v="VAL-VALVE ASSY"/>
    <x v="1"/>
    <s v="razalip"/>
    <d v="2019-06-20T14:28:30"/>
    <s v="0 Days 16 Hrs"/>
    <m/>
    <m/>
    <m/>
    <m/>
    <m/>
    <s v="N"/>
    <m/>
    <m/>
    <n v="4281.8420000000006"/>
  </r>
  <r>
    <s v="23880995-001"/>
    <s v="Available"/>
    <s v="0-24 Hours"/>
    <s v="50531252-02"/>
    <s v="LOTUS EDGE 25MM VALVE ASSEMBLY"/>
    <m/>
    <m/>
    <s v="23880995"/>
    <n v="1"/>
    <n v="1"/>
    <s v="23880995"/>
    <s v="ZPK1"/>
    <s v="      "/>
    <d v="2019-06-11T10:25:27"/>
    <s v="No"/>
    <x v="22"/>
    <s v="VAL-Edge Ass-Valve Packaging25"/>
    <s v="VAL-VALVE ASSY"/>
    <x v="1"/>
    <s v="hashin1"/>
    <d v="2019-06-20T22:42:23"/>
    <s v="0 Days 8 Hrs"/>
    <m/>
    <m/>
    <m/>
    <m/>
    <m/>
    <s v="N"/>
    <d v="2020-02-25T23:59:59"/>
    <m/>
    <n v="4281.8420000000006"/>
  </r>
  <r>
    <s v="23880997-001"/>
    <s v="Available"/>
    <s v="0-24 Hours"/>
    <s v="50531252-02"/>
    <s v="LOTUS EDGE 25MM VALVE ASSEMBLY"/>
    <m/>
    <m/>
    <s v="23880997"/>
    <n v="1"/>
    <n v="1"/>
    <s v="23880997"/>
    <s v="ZPK1"/>
    <s v="      "/>
    <d v="2019-06-10T15:07:28"/>
    <s v="No"/>
    <x v="12"/>
    <s v="VAL - Edge Ass - GIPA BRP25"/>
    <s v="VAL-VALVE ASSY"/>
    <x v="1"/>
    <s v="ishaks"/>
    <d v="2019-06-20T16:53:28"/>
    <s v="0 Days 14 Hrs"/>
    <m/>
    <m/>
    <m/>
    <m/>
    <m/>
    <s v="N"/>
    <d v="2020-02-25T23:59:59"/>
    <m/>
    <n v="4281.8420000000006"/>
  </r>
  <r>
    <s v="23880998-001"/>
    <s v="Available"/>
    <s v="1-4 Days"/>
    <s v="50531252-02"/>
    <s v="LOTUS EDGE 25MM VALVE ASSEMBLY"/>
    <m/>
    <m/>
    <s v="23880998"/>
    <n v="1"/>
    <n v="1"/>
    <s v="23880998"/>
    <s v="ZPK1"/>
    <s v="      "/>
    <d v="2019-06-10T13:45:31"/>
    <s v="No"/>
    <x v="6"/>
    <s v="VAL-Edge Ass-Holder Insert25"/>
    <s v="VAL-VALVE ASSY"/>
    <x v="1"/>
    <s v="razalip"/>
    <d v="2019-06-17T15:10:03"/>
    <s v="3 Days 15 Hrs"/>
    <m/>
    <m/>
    <m/>
    <m/>
    <m/>
    <s v="N"/>
    <m/>
    <m/>
    <n v="4281.8420000000006"/>
  </r>
  <r>
    <s v="23881002-001"/>
    <s v="Available"/>
    <s v="1-4 Days"/>
    <s v="50531252-02"/>
    <s v="LOTUS EDGE 25MM VALVE ASSEMBLY"/>
    <m/>
    <m/>
    <s v="23881002"/>
    <n v="1"/>
    <n v="1"/>
    <s v="23881002"/>
    <s v="ZPK1"/>
    <s v="      "/>
    <d v="2019-06-10T13:11:06"/>
    <s v="No"/>
    <x v="6"/>
    <s v="VAL-Edge Ass-Holder Insert25"/>
    <s v="VAL-VALVE ASSY"/>
    <x v="1"/>
    <s v="yahayas"/>
    <d v="2019-06-18T16:09:49"/>
    <s v="2 Days 14 Hrs"/>
    <m/>
    <m/>
    <m/>
    <m/>
    <m/>
    <s v="N"/>
    <m/>
    <m/>
    <n v="4281.8420000000006"/>
  </r>
  <r>
    <s v="23881003-001"/>
    <s v="Available"/>
    <s v="1-4 Days"/>
    <s v="50531252-02"/>
    <s v="LOTUS EDGE 25MM VALVE ASSEMBLY"/>
    <m/>
    <m/>
    <s v="23881003"/>
    <n v="1"/>
    <n v="1"/>
    <s v="23881003"/>
    <s v="ZPK1"/>
    <s v="      "/>
    <d v="2019-06-10T11:01:40"/>
    <s v="No"/>
    <x v="6"/>
    <s v="VAL-Edge Ass-Holder Insert25"/>
    <s v="VAL-VALVE ASSY"/>
    <x v="1"/>
    <s v="yahayas"/>
    <d v="2019-06-17T16:38:34"/>
    <s v="3 Days 14 Hrs"/>
    <m/>
    <m/>
    <m/>
    <m/>
    <m/>
    <s v="N"/>
    <m/>
    <m/>
    <n v="4281.8420000000006"/>
  </r>
  <r>
    <s v="23881005-001"/>
    <s v="Available"/>
    <s v="7-14 Days"/>
    <s v="91034670-01"/>
    <s v="SA4646 - 27MM STITCHED LEAFLET CE"/>
    <m/>
    <m/>
    <s v="23881005"/>
    <n v="1"/>
    <n v="1"/>
    <s v="23881005"/>
    <s v="ZPK1"/>
    <s v="      "/>
    <d v="2019-06-10T14:05:32"/>
    <s v="No"/>
    <x v="1"/>
    <s v="VAL-STITCH-STITCH INSPECT"/>
    <s v="VAL-STITCH LEAFLET"/>
    <x v="0"/>
    <s v="zulkifa"/>
    <d v="2019-06-10T16:27:25"/>
    <s v="10 Days 14 Hrs"/>
    <m/>
    <m/>
    <m/>
    <m/>
    <m/>
    <s v="N"/>
    <d v="2019-11-27T23:59:59"/>
    <m/>
    <n v="1001.4480000000001"/>
  </r>
  <r>
    <s v="23881006-001"/>
    <s v="Available"/>
    <s v="7-14 Days"/>
    <s v="91034670-01"/>
    <s v="SA4646 - 27MM STITCHED LEAFLET CE"/>
    <m/>
    <m/>
    <s v="23881006"/>
    <n v="1"/>
    <n v="1"/>
    <s v="23881006"/>
    <s v="ZPK1"/>
    <s v="      "/>
    <d v="2019-06-10T13:27:40"/>
    <s v="No"/>
    <x v="1"/>
    <s v="VAL-STITCH-STITCH INSPECT"/>
    <s v="VAL-STITCH LEAFLET"/>
    <x v="0"/>
    <s v="arifin1"/>
    <d v="2019-06-11T11:01:49"/>
    <s v="9 Days 19 Hrs"/>
    <m/>
    <m/>
    <m/>
    <m/>
    <m/>
    <s v="N"/>
    <d v="2019-11-27T23:59:59"/>
    <m/>
    <n v="1001.4480000000001"/>
  </r>
  <r>
    <s v="23881007-001"/>
    <s v="Available"/>
    <s v="1-4 Days"/>
    <s v="91034670-01"/>
    <s v="SA4646 - 27MM STITCHED LEAFLET CE"/>
    <m/>
    <m/>
    <s v="23881007"/>
    <n v="1"/>
    <n v="1"/>
    <s v="23881007"/>
    <s v="ZPK1"/>
    <s v="      "/>
    <d v="2019-06-10T14:25:24"/>
    <s v="No"/>
    <x v="1"/>
    <s v="VAL-STITCH-STITCH INSPECT"/>
    <s v="VAL-STITCH LEAFLET"/>
    <x v="0"/>
    <s v="moktars"/>
    <d v="2019-06-18T18:30:39"/>
    <s v="2 Days 12 Hrs"/>
    <m/>
    <m/>
    <m/>
    <m/>
    <m/>
    <s v="N"/>
    <d v="2019-11-27T23:59:59"/>
    <m/>
    <n v="1001.4480000000001"/>
  </r>
  <r>
    <s v="23881008-001"/>
    <s v="Available"/>
    <s v="7-14 Days"/>
    <s v="91034670-01"/>
    <s v="SA4646 - 27MM STITCHED LEAFLET CE"/>
    <m/>
    <m/>
    <s v="23881008"/>
    <n v="1"/>
    <n v="1"/>
    <s v="23881008"/>
    <s v="ZPK1"/>
    <s v="      "/>
    <d v="2019-06-10T13:49:47"/>
    <s v="No"/>
    <x v="1"/>
    <s v="VAL-STITCH-STITCH INSPECT"/>
    <s v="VAL-STITCH LEAFLET"/>
    <x v="0"/>
    <s v="omarn2"/>
    <d v="2019-06-13T09:31:04"/>
    <s v="7 Days 21 Hrs"/>
    <m/>
    <m/>
    <m/>
    <m/>
    <m/>
    <s v="N"/>
    <d v="2019-11-27T23:59:59"/>
    <m/>
    <n v="1001.4480000000001"/>
  </r>
  <r>
    <s v="23881009-001"/>
    <s v="Available"/>
    <s v="7-14 Days"/>
    <s v="91034670-01"/>
    <s v="SA4646 - 27MM STITCHED LEAFLET CE"/>
    <m/>
    <m/>
    <s v="23881009"/>
    <n v="1"/>
    <n v="1"/>
    <s v="23881009"/>
    <s v="ZPK1"/>
    <s v="      "/>
    <d v="2019-06-10T11:49:02"/>
    <s v="No"/>
    <x v="1"/>
    <s v="VAL-STITCH-STITCH INSPECT"/>
    <s v="VAL-STITCH LEAFLET"/>
    <x v="0"/>
    <s v="omarn2"/>
    <d v="2019-06-13T10:18:04"/>
    <s v="7 Days 20 Hrs"/>
    <m/>
    <m/>
    <m/>
    <m/>
    <m/>
    <s v="N"/>
    <d v="2019-11-27T23:59:59"/>
    <m/>
    <n v="1001.4480000000001"/>
  </r>
  <r>
    <s v="23881065-001"/>
    <s v="Available"/>
    <s v="0-24 Hours"/>
    <s v="50535701-01"/>
    <s v="LOTUS EDGE STITCHED LEAFLET BSC - 25MM"/>
    <m/>
    <m/>
    <s v="23881065"/>
    <n v="1"/>
    <n v="1"/>
    <s v="23881065"/>
    <s v="ZPK1"/>
    <s v="      "/>
    <d v="2019-06-12T07:33:09"/>
    <s v="No"/>
    <x v="15"/>
    <s v="VAL-STITCH-POST LEAFLET INS"/>
    <s v="VAL-STITCH LEAFLET"/>
    <x v="0"/>
    <s v="saberis"/>
    <d v="2019-06-20T10:38:45"/>
    <s v="0 Days 20 Hrs"/>
    <m/>
    <m/>
    <m/>
    <m/>
    <m/>
    <s v="N"/>
    <d v="2019-11-27T23:59:59"/>
    <m/>
    <n v="1692.0720000000001"/>
  </r>
  <r>
    <s v="23881068-001"/>
    <s v="Available"/>
    <s v="0-24 Hours"/>
    <s v="50535701-01"/>
    <s v="LOTUS EDGE STITCHED LEAFLET BSC - 25MM"/>
    <m/>
    <m/>
    <s v="23881068"/>
    <n v="1"/>
    <n v="1"/>
    <s v="23881068"/>
    <s v="ZPK1"/>
    <s v="      "/>
    <d v="2019-06-12T09:19:27"/>
    <s v="No"/>
    <x v="28"/>
    <s v="VAL-STITCH-STITCH LEAFLET"/>
    <s v="VAL-STITCH LEAFLET"/>
    <x v="0"/>
    <s v="suhaild"/>
    <d v="2019-06-20T14:53:04"/>
    <s v="0 Days 16 Hrs"/>
    <m/>
    <m/>
    <m/>
    <m/>
    <m/>
    <s v="N"/>
    <d v="2019-11-27T23:59:59"/>
    <m/>
    <n v="1692.0720000000001"/>
  </r>
  <r>
    <s v="23922909-001"/>
    <s v="Available"/>
    <s v="7-14 Days"/>
    <s v="91034665-01"/>
    <s v="SA4643 - CUT LEAFLET 23MM GAL"/>
    <m/>
    <m/>
    <s v="23922909"/>
    <n v="120"/>
    <n v="55"/>
    <s v="23922909"/>
    <s v="ZPK1"/>
    <s v="      "/>
    <d v="2019-06-10T08:32:06"/>
    <s v="No"/>
    <x v="7"/>
    <s v="VAL-CUT LEAFLET-FINAL INSPECT"/>
    <s v="VAL CUT LEAFLET"/>
    <x v="2"/>
    <s v="abdulmc"/>
    <d v="2019-06-12T15:38:52"/>
    <s v="8 Days 15 Hrs"/>
    <m/>
    <m/>
    <m/>
    <m/>
    <m/>
    <s v="N"/>
    <d v="2020-02-03T23:59:59"/>
    <m/>
    <n v="140.80500000000001"/>
  </r>
  <r>
    <s v="23922910-001"/>
    <s v="Available"/>
    <s v="4-7 Days"/>
    <s v="91034675-01"/>
    <s v="SA6217 - CUT LEAFLET 25MM GAL"/>
    <m/>
    <m/>
    <s v="23922910"/>
    <n v="120"/>
    <n v="64"/>
    <s v="23922910"/>
    <s v="ZPK1"/>
    <s v="      "/>
    <d v="2019-06-10T08:41:16"/>
    <s v="No"/>
    <x v="9"/>
    <s v="VAL-CUT LEAFLET25-FINAL INSPECT"/>
    <s v="VAL CUT LEAFLET"/>
    <x v="2"/>
    <s v="abdulmc"/>
    <d v="2019-06-14T15:39:35"/>
    <s v="6 Days 15 Hrs"/>
    <m/>
    <m/>
    <m/>
    <m/>
    <m/>
    <s v="N"/>
    <d v="2020-02-03T23:59:59"/>
    <m/>
    <n v="147.49700000000001"/>
  </r>
  <r>
    <s v="23922911-001"/>
    <s v="Available"/>
    <s v="7-14 Days"/>
    <s v="91034675-01"/>
    <s v="SA6217 - CUT LEAFLET 25MM GAL"/>
    <m/>
    <m/>
    <s v="23922911"/>
    <n v="120"/>
    <n v="62"/>
    <s v="23922911"/>
    <s v="ZPK1"/>
    <s v="      "/>
    <d v="2019-06-10T08:41:42"/>
    <s v="No"/>
    <x v="9"/>
    <s v="VAL-CUT LEAFLET25-FINAL INSPECT"/>
    <s v="VAL CUT LEAFLET"/>
    <x v="2"/>
    <s v="rasmann"/>
    <d v="2019-06-12T11:29:33"/>
    <s v="8 Days 19 Hrs"/>
    <m/>
    <m/>
    <m/>
    <m/>
    <m/>
    <s v="N"/>
    <d v="2020-02-03T23:59:59"/>
    <m/>
    <n v="147.49700000000001"/>
  </r>
  <r>
    <s v="23923114-001"/>
    <s v="On Hold"/>
    <s v="7-14 Days"/>
    <s v="50535701-01"/>
    <s v="LOTUS EDGE STITCHED LEAFLET BSC - 25MM"/>
    <m/>
    <m/>
    <s v="23923114"/>
    <n v="1"/>
    <n v="1"/>
    <s v="23923114"/>
    <s v="ZPK1"/>
    <s v="      "/>
    <d v="2019-06-12T07:34:18"/>
    <s v="No"/>
    <x v="29"/>
    <s v="VAL-STITCH-POST TO LEAFLET"/>
    <s v="VAL-STITCH LEAFLET"/>
    <x v="0"/>
    <s v="zainoln"/>
    <d v="2019-06-12T10:09:22"/>
    <s v="8 Days 20 Hrs"/>
    <s v="PENNC0003410"/>
    <s v="CPST"/>
    <s v="Edit"/>
    <s v="PITTED STRAITION (CPST)P1-P11"/>
    <s v="Accept per specification"/>
    <s v="N"/>
    <d v="2019-12-07T23:59:59"/>
    <m/>
    <n v="1692.0720000000001"/>
  </r>
  <r>
    <s v="23923225-001"/>
    <s v="Available"/>
    <s v="1-4 Days"/>
    <s v="50531251-02"/>
    <s v="LOTUS EDGE 23MM VALVE ASSEMBLY PENANG"/>
    <m/>
    <m/>
    <s v="23923225"/>
    <n v="1"/>
    <n v="1"/>
    <s v="23923225"/>
    <s v="ZPK1"/>
    <s v="      "/>
    <d v="2019-06-13T10:51:31"/>
    <s v="No"/>
    <x v="4"/>
    <s v="VAL-Edge Ass-Seal to Leaflet"/>
    <s v="VAL-VALVE ASSY"/>
    <x v="1"/>
    <s v="anuarn"/>
    <d v="2019-06-19T09:41:43"/>
    <s v="1 Days 21 Hrs"/>
    <m/>
    <m/>
    <m/>
    <m/>
    <m/>
    <s v="N"/>
    <m/>
    <m/>
    <n v="4134.3429999999998"/>
  </r>
  <r>
    <s v="23923227-001"/>
    <s v="Available"/>
    <s v="1-4 Days"/>
    <s v="50531251-02"/>
    <s v="LOTUS EDGE 23MM VALVE ASSEMBLY PENANG"/>
    <m/>
    <m/>
    <s v="23923227"/>
    <n v="1"/>
    <n v="1"/>
    <s v="23923227"/>
    <s v="ZPK1"/>
    <s v="      "/>
    <d v="2019-06-12T10:47:18"/>
    <s v="No"/>
    <x v="19"/>
    <s v="VAL-Edge Ass-Post to Braid"/>
    <s v="VAL-VALVE ASSY"/>
    <x v="1"/>
    <s v="halimbh"/>
    <d v="2019-06-17T14:52:54"/>
    <s v="3 Days 16 Hrs"/>
    <m/>
    <m/>
    <m/>
    <m/>
    <m/>
    <s v="N"/>
    <m/>
    <m/>
    <n v="4134.3429999999998"/>
  </r>
  <r>
    <s v="23923228-001"/>
    <s v="Available"/>
    <s v="4-7 Days"/>
    <s v="50531251-02"/>
    <s v="LOTUS EDGE 23MM VALVE ASSEMBLY PENANG"/>
    <m/>
    <m/>
    <s v="23923228"/>
    <n v="1"/>
    <n v="1"/>
    <s v="23923228"/>
    <s v="ZPK1"/>
    <s v="      "/>
    <d v="2019-06-10T10:38:57"/>
    <s v="No"/>
    <x v="3"/>
    <s v="VAL-Edge Ass-Holder Insert"/>
    <s v="VAL-VALVE ASSY"/>
    <x v="1"/>
    <s v="hashin1"/>
    <d v="2019-06-14T15:17:37"/>
    <s v="6 Days 15 Hrs"/>
    <m/>
    <m/>
    <m/>
    <m/>
    <m/>
    <s v="N"/>
    <m/>
    <m/>
    <n v="4134.3429999999998"/>
  </r>
  <r>
    <s v="23923229-001"/>
    <s v="Available"/>
    <s v="1-4 Days"/>
    <s v="50531251-02"/>
    <s v="LOTUS EDGE 23MM VALVE ASSEMBLY PENANG"/>
    <m/>
    <m/>
    <s v="23923229"/>
    <n v="1"/>
    <n v="1"/>
    <s v="23923229"/>
    <s v="ZPK1"/>
    <s v="      "/>
    <d v="2019-06-11T14:33:47"/>
    <s v="No"/>
    <x v="3"/>
    <s v="VAL-Edge Ass-Holder Insert"/>
    <s v="VAL-VALVE ASSY"/>
    <x v="1"/>
    <s v="yahayas"/>
    <d v="2019-06-17T18:30:36"/>
    <s v="3 Days 12 Hrs"/>
    <m/>
    <m/>
    <m/>
    <m/>
    <m/>
    <s v="N"/>
    <m/>
    <m/>
    <n v="4134.3429999999998"/>
  </r>
  <r>
    <s v="23923230-001"/>
    <s v="Available"/>
    <s v="0-24 Hours"/>
    <s v="50531251-02"/>
    <s v="LOTUS EDGE 23MM VALVE ASSEMBLY PENANG"/>
    <m/>
    <m/>
    <s v="23923230"/>
    <n v="1"/>
    <n v="1"/>
    <s v="23923230"/>
    <s v="ZPK1"/>
    <s v="      "/>
    <d v="2019-06-12T10:55:12"/>
    <s v="No"/>
    <x v="5"/>
    <s v="VAL-Valve Ass-Seal to Braid"/>
    <s v="VAL-VALVE ASSY"/>
    <x v="1"/>
    <s v="balakk1"/>
    <d v="2019-06-20T22:11:38"/>
    <s v="0 Days 8 Hrs"/>
    <m/>
    <m/>
    <m/>
    <m/>
    <m/>
    <s v="N"/>
    <m/>
    <m/>
    <n v="4134.3429999999998"/>
  </r>
  <r>
    <s v="23923231-001"/>
    <s v="Available"/>
    <s v="1-4 Days"/>
    <s v="50531251-02"/>
    <s v="LOTUS EDGE 23MM VALVE ASSEMBLY PENANG"/>
    <m/>
    <m/>
    <s v="23923231"/>
    <n v="1"/>
    <n v="1"/>
    <s v="23923231"/>
    <s v="ZPK1"/>
    <s v="      "/>
    <d v="2019-06-13T08:18:55"/>
    <s v="No"/>
    <x v="4"/>
    <s v="VAL-Edge Ass-Seal to Leaflet"/>
    <s v="VAL-VALVE ASSY"/>
    <x v="1"/>
    <s v="abusema"/>
    <d v="2019-06-19T11:23:28"/>
    <s v="1 Days 19 Hrs"/>
    <m/>
    <m/>
    <m/>
    <m/>
    <m/>
    <s v="N"/>
    <m/>
    <m/>
    <n v="4134.3429999999998"/>
  </r>
  <r>
    <s v="23923232-001"/>
    <s v="Available"/>
    <s v="0-24 Hours"/>
    <s v="50531251-02"/>
    <s v="LOTUS EDGE 23MM VALVE ASSEMBLY PENANG"/>
    <m/>
    <m/>
    <s v="23923232"/>
    <n v="1"/>
    <n v="1"/>
    <s v="23923232"/>
    <s v="ZPK1"/>
    <s v="      "/>
    <d v="2019-06-12T07:54:29"/>
    <s v="No"/>
    <x v="24"/>
    <s v="VAL-Edge Ass-HDT Insp"/>
    <s v="VAL-VALVE ASSY"/>
    <x v="1"/>
    <s v="halimn"/>
    <d v="2019-06-20T19:07:01"/>
    <s v="0 Days 11 Hrs"/>
    <s v="PENNC0003462"/>
    <s v="FSFK"/>
    <s v="InNCRework"/>
    <s v="FSFK-SQUARE FUSED KNOT AT J1 INCOMPLETE FUSE"/>
    <s v="NC Rework"/>
    <s v="N"/>
    <m/>
    <m/>
    <n v="4134.3429999999998"/>
  </r>
  <r>
    <s v="23923233-001"/>
    <s v="Available"/>
    <s v="1-4 Days"/>
    <s v="50531251-02"/>
    <s v="LOTUS EDGE 23MM VALVE ASSEMBLY PENANG"/>
    <m/>
    <m/>
    <s v="23923233"/>
    <n v="1"/>
    <n v="1"/>
    <s v="23923233"/>
    <s v="ZPK1"/>
    <s v="      "/>
    <d v="2019-06-12T08:23:56"/>
    <s v="No"/>
    <x v="4"/>
    <s v="VAL-Edge Ass-Seal to Leaflet"/>
    <s v="VAL-VALVE ASSY"/>
    <x v="1"/>
    <s v="asrishs"/>
    <d v="2019-06-17T19:56:38"/>
    <s v="3 Days 11 Hrs"/>
    <m/>
    <m/>
    <m/>
    <m/>
    <m/>
    <s v="N"/>
    <m/>
    <m/>
    <n v="4134.3429999999998"/>
  </r>
  <r>
    <s v="23923234-001"/>
    <s v="Available"/>
    <s v="1-4 Days"/>
    <s v="50531251-02"/>
    <s v="LOTUS EDGE 23MM VALVE ASSEMBLY PENANG"/>
    <m/>
    <m/>
    <s v="23923234"/>
    <n v="1"/>
    <n v="1"/>
    <s v="23923234"/>
    <s v="ZPK1"/>
    <s v="      "/>
    <d v="2019-06-12T07:35:53"/>
    <s v="No"/>
    <x v="3"/>
    <s v="VAL-Edge Ass-Holder Insert"/>
    <s v="VAL-VALVE ASSY"/>
    <x v="1"/>
    <s v="hashin1"/>
    <d v="2019-06-19T17:54:06"/>
    <s v="1 Days 13 Hrs"/>
    <s v="PENNC0003364"/>
    <s v="CPIT"/>
    <s v="Closed"/>
    <s v="CPIT-PIT P6/P11"/>
    <s v="NC Rework"/>
    <s v="N"/>
    <m/>
    <m/>
    <n v="4134.3429999999998"/>
  </r>
  <r>
    <s v="23923235-001"/>
    <s v="Available"/>
    <s v="1-4 Days"/>
    <s v="50531251-02"/>
    <s v="LOTUS EDGE 23MM VALVE ASSEMBLY PENANG"/>
    <m/>
    <m/>
    <s v="23923235"/>
    <n v="1"/>
    <n v="1"/>
    <s v="23923235"/>
    <s v="ZPK1"/>
    <s v="      "/>
    <d v="2019-06-12T10:05:31"/>
    <s v="No"/>
    <x v="3"/>
    <s v="VAL-Edge Ass-Holder Insert"/>
    <s v="VAL-VALVE ASSY"/>
    <x v="1"/>
    <s v="razalip"/>
    <d v="2019-06-17T15:09:23"/>
    <s v="3 Days 15 Hrs"/>
    <m/>
    <m/>
    <m/>
    <m/>
    <m/>
    <s v="N"/>
    <m/>
    <m/>
    <n v="4134.3429999999998"/>
  </r>
  <r>
    <s v="23923236-001"/>
    <s v="Available"/>
    <s v="0-24 Hours"/>
    <s v="50531251-02"/>
    <s v="LOTUS EDGE 23MM VALVE ASSEMBLY PENANG"/>
    <m/>
    <m/>
    <s v="23923236"/>
    <n v="1"/>
    <n v="1"/>
    <s v="23923236"/>
    <s v="ZPK1"/>
    <s v="      "/>
    <d v="2019-06-12T11:31:20"/>
    <s v="No"/>
    <x v="5"/>
    <s v="VAL-Valve Ass-Seal to Braid"/>
    <s v="VAL-VALVE ASSY"/>
    <x v="1"/>
    <s v="abdrahn"/>
    <d v="2019-06-20T22:03:19"/>
    <s v="0 Days 8 Hrs"/>
    <m/>
    <m/>
    <m/>
    <m/>
    <m/>
    <s v="N"/>
    <m/>
    <m/>
    <n v="4134.3429999999998"/>
  </r>
  <r>
    <s v="23923237-001"/>
    <s v="Available"/>
    <s v="0-24 Hours"/>
    <s v="50531251-02"/>
    <s v="LOTUS EDGE 23MM VALVE ASSEMBLY PENANG"/>
    <m/>
    <m/>
    <s v="23923237"/>
    <n v="1"/>
    <n v="1"/>
    <s v="23923237"/>
    <s v="ZPK1"/>
    <s v="      "/>
    <d v="2019-06-12T08:41:30"/>
    <s v="No"/>
    <x v="4"/>
    <s v="VAL-Edge Ass-Seal to Leaflet"/>
    <s v="VAL-VALVE ASSY"/>
    <x v="1"/>
    <s v="mhdyusz"/>
    <d v="2019-06-20T18:50:30"/>
    <s v="0 Days 12 Hrs"/>
    <s v="PENNC0003363"/>
    <s v="CTOR"/>
    <s v="Closed"/>
    <s v="CTOR- TORN TISSUE P11-P6"/>
    <s v="NC Rework"/>
    <s v="N"/>
    <m/>
    <m/>
    <n v="4134.3429999999998"/>
  </r>
  <r>
    <s v="23923238-001"/>
    <s v="Available"/>
    <s v="1-4 Days"/>
    <s v="50531251-02"/>
    <s v="LOTUS EDGE 23MM VALVE ASSEMBLY PENANG"/>
    <m/>
    <m/>
    <s v="23923238"/>
    <n v="1"/>
    <n v="1"/>
    <s v="23923238"/>
    <s v="ZPK1"/>
    <s v="      "/>
    <d v="2019-06-12T11:21:53"/>
    <s v="No"/>
    <x v="3"/>
    <s v="VAL-Edge Ass-Holder Insert"/>
    <s v="VAL-VALVE ASSY"/>
    <x v="1"/>
    <s v="razalip"/>
    <d v="2019-06-19T13:12:30"/>
    <s v="1 Days 17 Hrs"/>
    <m/>
    <m/>
    <m/>
    <m/>
    <m/>
    <s v="N"/>
    <m/>
    <m/>
    <n v="4134.3429999999998"/>
  </r>
  <r>
    <s v="23923239-001"/>
    <s v="Available"/>
    <s v="1-4 Days"/>
    <s v="50531251-02"/>
    <s v="LOTUS EDGE 23MM VALVE ASSEMBLY PENANG"/>
    <m/>
    <m/>
    <s v="23923239"/>
    <n v="1"/>
    <n v="1"/>
    <s v="23923239"/>
    <s v="ZPK1"/>
    <s v="      "/>
    <d v="2019-06-12T10:10:47"/>
    <s v="No"/>
    <x v="3"/>
    <s v="VAL-Edge Ass-Holder Insert"/>
    <s v="VAL-VALVE ASSY"/>
    <x v="1"/>
    <s v="yahayas"/>
    <d v="2019-06-18T19:51:06"/>
    <s v="2 Days 11 Hrs"/>
    <m/>
    <m/>
    <m/>
    <m/>
    <m/>
    <s v="N"/>
    <m/>
    <m/>
    <n v="4134.3429999999998"/>
  </r>
  <r>
    <s v="23923244-001"/>
    <s v="Available"/>
    <s v="1-4 Days"/>
    <s v="50525282-02"/>
    <s v="LOTUS EDGE 27 MM VALVE ASSEMBLY"/>
    <m/>
    <m/>
    <s v="23923244"/>
    <n v="1"/>
    <n v="1"/>
    <s v="23923244"/>
    <s v="ZPK1"/>
    <s v="      "/>
    <d v="2019-06-10T14:52:30"/>
    <s v="No"/>
    <x v="4"/>
    <s v="VAL-Edge Ass-Seal to Leaflet"/>
    <s v="VAL-VALVE ASSY"/>
    <x v="1"/>
    <s v="anuarn"/>
    <d v="2019-06-18T17:15:00"/>
    <s v="2 Days 13 Hrs"/>
    <m/>
    <m/>
    <m/>
    <m/>
    <m/>
    <s v="N"/>
    <m/>
    <m/>
    <n v="4139.57"/>
  </r>
  <r>
    <s v="23923245-001"/>
    <s v="Available"/>
    <s v="7-14 Days"/>
    <s v="91034670-01"/>
    <s v="SA4646 - 27MM STITCHED LEAFLET CE"/>
    <m/>
    <m/>
    <s v="23923245"/>
    <n v="1"/>
    <n v="1"/>
    <s v="23923245"/>
    <s v="ZPK1"/>
    <s v="      "/>
    <d v="2019-06-11T11:52:56"/>
    <s v="No"/>
    <x v="1"/>
    <s v="VAL-STITCH-STITCH INSPECT"/>
    <s v="VAL-STITCH LEAFLET"/>
    <x v="0"/>
    <s v="moktars"/>
    <d v="2019-06-12T08:02:47"/>
    <s v="8 Days 22 Hrs"/>
    <m/>
    <m/>
    <m/>
    <m/>
    <m/>
    <s v="N"/>
    <d v="2019-12-07T23:59:59"/>
    <m/>
    <n v="1001.4480000000001"/>
  </r>
  <r>
    <s v="23923246-001"/>
    <s v="Available"/>
    <s v="4-7 Days"/>
    <s v="91034670-01"/>
    <s v="SA4646 - 27MM STITCHED LEAFLET CE"/>
    <m/>
    <m/>
    <s v="23923246"/>
    <n v="1"/>
    <n v="1"/>
    <s v="23923246"/>
    <s v="ZPK1"/>
    <s v="      "/>
    <d v="2019-06-11T15:04:51"/>
    <s v="No"/>
    <x v="1"/>
    <s v="VAL-STITCH-STITCH INSPECT"/>
    <s v="VAL-STITCH LEAFLET"/>
    <x v="0"/>
    <s v="moktars"/>
    <d v="2019-06-14T08:19:09"/>
    <s v="6 Days 22 Hrs"/>
    <m/>
    <m/>
    <m/>
    <m/>
    <m/>
    <s v="N"/>
    <d v="2019-12-07T23:59:59"/>
    <m/>
    <n v="1001.4480000000001"/>
  </r>
  <r>
    <s v="23923247-001"/>
    <s v="Available"/>
    <s v="7-14 Days"/>
    <s v="91034670-01"/>
    <s v="SA4646 - 27MM STITCHED LEAFLET CE"/>
    <m/>
    <m/>
    <s v="23923247"/>
    <n v="1"/>
    <n v="1"/>
    <s v="23923247"/>
    <s v="ZPK1"/>
    <s v="      "/>
    <d v="2019-06-11T14:00:58"/>
    <s v="No"/>
    <x v="1"/>
    <s v="VAL-STITCH-STITCH INSPECT"/>
    <s v="VAL-STITCH LEAFLET"/>
    <x v="0"/>
    <s v="omarn2"/>
    <d v="2019-06-13T10:40:17"/>
    <s v="7 Days 20 Hrs"/>
    <m/>
    <m/>
    <m/>
    <m/>
    <m/>
    <s v="N"/>
    <d v="2019-12-07T23:59:59"/>
    <m/>
    <n v="1001.4480000000001"/>
  </r>
  <r>
    <s v="23923248-001"/>
    <s v="Available"/>
    <s v="7-14 Days"/>
    <s v="91034670-01"/>
    <s v="SA4646 - 27MM STITCHED LEAFLET CE"/>
    <m/>
    <m/>
    <s v="23923248"/>
    <n v="1"/>
    <n v="1"/>
    <s v="23923248"/>
    <s v="ZPK1"/>
    <s v="      "/>
    <d v="2019-06-11T10:58:28"/>
    <s v="No"/>
    <x v="1"/>
    <s v="VAL-STITCH-STITCH INSPECT"/>
    <s v="VAL-STITCH LEAFLET"/>
    <x v="0"/>
    <s v="zulkifa"/>
    <d v="2019-06-11T14:10:06"/>
    <s v="9 Days 16 Hrs"/>
    <m/>
    <m/>
    <m/>
    <m/>
    <m/>
    <s v="N"/>
    <d v="2019-12-07T23:59:59"/>
    <m/>
    <n v="1001.4480000000001"/>
  </r>
  <r>
    <s v="23923249-001"/>
    <s v="Available"/>
    <s v="7-14 Days"/>
    <s v="91034670-01"/>
    <s v="SA4646 - 27MM STITCHED LEAFLET CE"/>
    <m/>
    <m/>
    <s v="23923249"/>
    <n v="1"/>
    <n v="1"/>
    <s v="23923249"/>
    <s v="ZPK1"/>
    <s v="      "/>
    <d v="2019-06-11T14:03:30"/>
    <s v="No"/>
    <x v="1"/>
    <s v="VAL-STITCH-STITCH INSPECT"/>
    <s v="VAL-STITCH LEAFLET"/>
    <x v="0"/>
    <s v="zulkifa"/>
    <d v="2019-06-12T10:17:42"/>
    <s v="8 Days 20 Hrs"/>
    <m/>
    <m/>
    <m/>
    <m/>
    <m/>
    <s v="N"/>
    <d v="2019-12-07T23:59:59"/>
    <m/>
    <n v="1001.4480000000001"/>
  </r>
  <r>
    <s v="23923250-001"/>
    <s v="Available"/>
    <s v="7-14 Days"/>
    <s v="91034670-01"/>
    <s v="SA4646 - 27MM STITCHED LEAFLET CE"/>
    <m/>
    <m/>
    <s v="23923250"/>
    <n v="1"/>
    <n v="1"/>
    <s v="23923250"/>
    <s v="ZPK1"/>
    <s v="      "/>
    <d v="2019-06-11T12:06:58"/>
    <s v="No"/>
    <x v="1"/>
    <s v="VAL-STITCH-STITCH INSPECT"/>
    <s v="VAL-STITCH LEAFLET"/>
    <x v="0"/>
    <s v="arifin1"/>
    <d v="2019-06-12T16:10:55"/>
    <s v="8 Days 14 Hrs"/>
    <m/>
    <m/>
    <m/>
    <m/>
    <m/>
    <s v="N"/>
    <d v="2019-12-07T23:59:59"/>
    <m/>
    <n v="1001.4480000000001"/>
  </r>
  <r>
    <s v="23923251-001"/>
    <s v="Available"/>
    <s v="4-7 Days"/>
    <s v="91034670-01"/>
    <s v="SA4646 - 27MM STITCHED LEAFLET CE"/>
    <m/>
    <m/>
    <s v="23923251"/>
    <n v="1"/>
    <n v="1"/>
    <s v="23923251"/>
    <s v="ZPK1"/>
    <s v="      "/>
    <d v="2019-06-12T07:44:51"/>
    <s v="No"/>
    <x v="1"/>
    <s v="VAL-STITCH-STITCH INSPECT"/>
    <s v="VAL-STITCH LEAFLET"/>
    <x v="0"/>
    <s v="moktars"/>
    <d v="2019-06-14T10:51:36"/>
    <s v="6 Days 20 Hrs"/>
    <m/>
    <m/>
    <m/>
    <m/>
    <m/>
    <s v="N"/>
    <d v="2019-12-07T23:59:59"/>
    <m/>
    <n v="1001.4480000000001"/>
  </r>
  <r>
    <s v="23923252-001"/>
    <s v="Available"/>
    <s v="7-14 Days"/>
    <s v="91034670-01"/>
    <s v="SA4646 - 27MM STITCHED LEAFLET CE"/>
    <m/>
    <m/>
    <s v="23923252"/>
    <n v="1"/>
    <n v="1"/>
    <s v="23923252"/>
    <s v="ZPK1"/>
    <s v="      "/>
    <d v="2019-06-12T07:45:34"/>
    <s v="No"/>
    <x v="20"/>
    <s v="VAL-STITCH-STITCH LEAFLET"/>
    <s v="VAL-STITCH LEAFLET"/>
    <x v="0"/>
    <s v="shafieh"/>
    <d v="2019-06-12T10:25:55"/>
    <s v="8 Days 20 Hrs"/>
    <m/>
    <m/>
    <m/>
    <m/>
    <m/>
    <s v="N"/>
    <d v="2019-12-07T23:59:59"/>
    <m/>
    <n v="1001.4480000000001"/>
  </r>
  <r>
    <s v="23923253-001"/>
    <s v="Available"/>
    <s v="7-14 Days"/>
    <s v="91034670-01"/>
    <s v="SA4646 - 27MM STITCHED LEAFLET CE"/>
    <m/>
    <m/>
    <s v="23923253"/>
    <n v="1"/>
    <n v="1"/>
    <s v="23923253"/>
    <s v="ZPK1"/>
    <s v="      "/>
    <d v="2019-06-11T13:59:32"/>
    <s v="No"/>
    <x v="1"/>
    <s v="VAL-STITCH-STITCH INSPECT"/>
    <s v="VAL-STITCH LEAFLET"/>
    <x v="0"/>
    <s v="arifin1"/>
    <d v="2019-06-13T12:24:53"/>
    <s v="7 Days 18 Hrs"/>
    <m/>
    <m/>
    <m/>
    <m/>
    <m/>
    <s v="N"/>
    <d v="2019-12-07T23:59:59"/>
    <m/>
    <n v="1001.4480000000001"/>
  </r>
  <r>
    <s v="23923254-001"/>
    <s v="Available"/>
    <s v="7-14 Days"/>
    <s v="91034670-01"/>
    <s v="SA4646 - 27MM STITCHED LEAFLET CE"/>
    <m/>
    <m/>
    <s v="23923254"/>
    <n v="1"/>
    <n v="1"/>
    <s v="23923254"/>
    <s v="ZPK1"/>
    <s v="      "/>
    <d v="2019-06-11T14:01:20"/>
    <s v="No"/>
    <x v="1"/>
    <s v="VAL-STITCH-STITCH INSPECT"/>
    <s v="VAL-STITCH LEAFLET"/>
    <x v="0"/>
    <s v="moktars"/>
    <d v="2019-06-12T08:48:54"/>
    <s v="8 Days 22 Hrs"/>
    <m/>
    <m/>
    <m/>
    <m/>
    <m/>
    <s v="N"/>
    <d v="2019-12-07T23:59:59"/>
    <m/>
    <n v="1001.4480000000001"/>
  </r>
  <r>
    <s v="23923255-001"/>
    <s v="Available"/>
    <s v="7-14 Days"/>
    <s v="91034670-01"/>
    <s v="SA4646 - 27MM STITCHED LEAFLET CE"/>
    <m/>
    <m/>
    <s v="23923255"/>
    <n v="1"/>
    <n v="1"/>
    <s v="23923255"/>
    <s v="ZPK1"/>
    <s v="      "/>
    <d v="2019-06-11T10:28:49"/>
    <s v="No"/>
    <x v="1"/>
    <s v="VAL-STITCH-STITCH INSPECT"/>
    <s v="VAL-STITCH LEAFLET"/>
    <x v="0"/>
    <s v="arifin1"/>
    <d v="2019-06-12T08:20:40"/>
    <s v="8 Days 22 Hrs"/>
    <m/>
    <m/>
    <m/>
    <m/>
    <m/>
    <s v="N"/>
    <d v="2019-12-07T23:59:59"/>
    <m/>
    <n v="1001.4480000000001"/>
  </r>
  <r>
    <s v="23923256-001"/>
    <s v="Available"/>
    <s v="7-14 Days"/>
    <s v="91034670-01"/>
    <s v="SA4646 - 27MM STITCHED LEAFLET CE"/>
    <m/>
    <m/>
    <s v="23923256"/>
    <n v="1"/>
    <n v="1"/>
    <s v="23923256"/>
    <s v="ZPK1"/>
    <s v="      "/>
    <d v="2019-06-11T11:37:33"/>
    <s v="No"/>
    <x v="1"/>
    <s v="VAL-STITCH-STITCH INSPECT"/>
    <s v="VAL-STITCH LEAFLET"/>
    <x v="0"/>
    <s v="omarn2"/>
    <d v="2019-06-13T10:56:08"/>
    <s v="7 Days 20 Hrs"/>
    <m/>
    <m/>
    <m/>
    <m/>
    <m/>
    <s v="N"/>
    <d v="2019-12-07T23:59:59"/>
    <m/>
    <n v="1001.4480000000001"/>
  </r>
  <r>
    <s v="23923288-001"/>
    <s v="Available"/>
    <s v="7-14 Days"/>
    <s v="91034670-01"/>
    <s v="SA4646 - 27MM STITCHED LEAFLET CE"/>
    <m/>
    <m/>
    <s v="23923288"/>
    <n v="1"/>
    <n v="1"/>
    <s v="23923288"/>
    <s v="ZPK1"/>
    <s v="      "/>
    <d v="2019-06-10T13:56:10"/>
    <s v="No"/>
    <x v="1"/>
    <s v="VAL-STITCH-STITCH INSPECT"/>
    <s v="VAL-STITCH LEAFLET"/>
    <x v="0"/>
    <s v="zulkifa"/>
    <d v="2019-06-11T08:21:39"/>
    <s v="9 Days 22 Hrs"/>
    <m/>
    <m/>
    <m/>
    <m/>
    <m/>
    <s v="N"/>
    <d v="2019-12-07T23:59:59"/>
    <m/>
    <n v="1001.4480000000001"/>
  </r>
  <r>
    <s v="23923289-001"/>
    <s v="Available"/>
    <s v="0-24 Hours"/>
    <s v="91034670-01"/>
    <s v="SA4646 - 27MM STITCHED LEAFLET CE"/>
    <m/>
    <m/>
    <s v="23923289"/>
    <n v="1"/>
    <n v="1"/>
    <s v="23923289"/>
    <s v="ZPK1"/>
    <s v="      "/>
    <d v="2019-06-10T15:20:53"/>
    <s v="No"/>
    <x v="1"/>
    <s v="VAL-STITCH-STITCH INSPECT"/>
    <s v="VAL-STITCH LEAFLET"/>
    <x v="0"/>
    <s v="moktars"/>
    <d v="2019-06-20T18:52:49"/>
    <s v="0 Days 12 Hrs"/>
    <m/>
    <m/>
    <m/>
    <m/>
    <m/>
    <s v="N"/>
    <d v="2019-12-07T23:59:59"/>
    <m/>
    <n v="1001.4480000000001"/>
  </r>
  <r>
    <s v="23923290-001"/>
    <s v="Available"/>
    <s v="7-14 Days"/>
    <s v="91034670-01"/>
    <s v="SA4646 - 27MM STITCHED LEAFLET CE"/>
    <m/>
    <m/>
    <s v="23923290"/>
    <n v="1"/>
    <n v="1"/>
    <s v="23923290"/>
    <s v="ZPK1"/>
    <s v="      "/>
    <d v="2019-06-10T14:43:03"/>
    <s v="No"/>
    <x v="20"/>
    <s v="VAL-STITCH-STITCH LEAFLET"/>
    <s v="VAL-STITCH LEAFLET"/>
    <x v="0"/>
    <s v="mohammn"/>
    <d v="2019-06-10T15:51:27"/>
    <s v="10 Days 15 Hrs"/>
    <m/>
    <m/>
    <m/>
    <m/>
    <m/>
    <s v="N"/>
    <d v="2019-12-07T23:59:59"/>
    <m/>
    <n v="1001.4480000000001"/>
  </r>
  <r>
    <s v="23923291-001"/>
    <s v="Available"/>
    <s v="1-4 Days"/>
    <s v="91034670-01"/>
    <s v="SA4646 - 27MM STITCHED LEAFLET CE"/>
    <m/>
    <m/>
    <s v="23923291"/>
    <n v="1"/>
    <n v="1"/>
    <s v="23923291"/>
    <s v="ZPK1"/>
    <s v="      "/>
    <d v="2019-06-10T13:50:40"/>
    <s v="No"/>
    <x v="1"/>
    <s v="VAL-STITCH-STITCH INSPECT"/>
    <s v="VAL-STITCH LEAFLET"/>
    <x v="0"/>
    <s v="shanms1"/>
    <d v="2019-06-17T18:17:36"/>
    <s v="3 Days 12 Hrs"/>
    <m/>
    <m/>
    <m/>
    <m/>
    <m/>
    <s v="N"/>
    <d v="2019-12-07T23:59:59"/>
    <m/>
    <n v="1001.4480000000001"/>
  </r>
  <r>
    <s v="23923292-001"/>
    <s v="Available"/>
    <s v="7-14 Days"/>
    <s v="91034670-01"/>
    <s v="SA4646 - 27MM STITCHED LEAFLET CE"/>
    <m/>
    <m/>
    <s v="23923292"/>
    <n v="1"/>
    <n v="1"/>
    <s v="23923292"/>
    <s v="ZPK1"/>
    <s v="      "/>
    <d v="2019-06-10T15:06:03"/>
    <s v="No"/>
    <x v="20"/>
    <s v="VAL-STITCH-STITCH LEAFLET"/>
    <s v="VAL-STITCH LEAFLET"/>
    <x v="0"/>
    <s v="suhaild"/>
    <d v="2019-06-10T16:00:16"/>
    <s v="10 Days 14 Hrs"/>
    <m/>
    <m/>
    <m/>
    <m/>
    <m/>
    <s v="N"/>
    <d v="2019-12-07T23:59:59"/>
    <m/>
    <n v="1001.4480000000001"/>
  </r>
  <r>
    <s v="23923293-001"/>
    <s v="Available"/>
    <s v="1-4 Days"/>
    <s v="91034670-01"/>
    <s v="SA4646 - 27MM STITCHED LEAFLET CE"/>
    <m/>
    <m/>
    <s v="23923293"/>
    <n v="1"/>
    <n v="1"/>
    <s v="23923293"/>
    <s v="ZPK1"/>
    <s v="      "/>
    <d v="2019-06-10T15:48:27"/>
    <s v="No"/>
    <x v="1"/>
    <s v="VAL-STITCH-STITCH INSPECT"/>
    <s v="VAL-STITCH LEAFLET"/>
    <x v="0"/>
    <s v="moktars"/>
    <d v="2019-06-18T16:18:28"/>
    <s v="2 Days 14 Hrs"/>
    <m/>
    <m/>
    <m/>
    <m/>
    <m/>
    <s v="N"/>
    <d v="2019-12-07T23:59:59"/>
    <m/>
    <n v="1001.4480000000001"/>
  </r>
  <r>
    <s v="23923294-001"/>
    <s v="Available"/>
    <s v="7-14 Days"/>
    <s v="91034670-01"/>
    <s v="SA4646 - 27MM STITCHED LEAFLET CE"/>
    <m/>
    <m/>
    <s v="23923294"/>
    <n v="1"/>
    <n v="1"/>
    <s v="23923294"/>
    <s v="ZPK1"/>
    <s v="      "/>
    <d v="2019-06-10T15:31:29"/>
    <s v="No"/>
    <x v="1"/>
    <s v="VAL-STITCH-STITCH INSPECT"/>
    <s v="VAL-STITCH LEAFLET"/>
    <x v="0"/>
    <s v="zulkifa"/>
    <d v="2019-06-11T16:19:19"/>
    <s v="9 Days 14 Hrs"/>
    <m/>
    <m/>
    <m/>
    <m/>
    <m/>
    <s v="N"/>
    <d v="2019-12-07T23:59:59"/>
    <m/>
    <n v="1001.4480000000001"/>
  </r>
  <r>
    <s v="23923295-001"/>
    <s v="Available"/>
    <s v="1-4 Days"/>
    <s v="91034670-01"/>
    <s v="SA4646 - 27MM STITCHED LEAFLET CE"/>
    <m/>
    <m/>
    <s v="23923295"/>
    <n v="1"/>
    <n v="1"/>
    <s v="23923295"/>
    <s v="ZPK1"/>
    <s v="      "/>
    <d v="2019-06-11T08:28:44"/>
    <s v="No"/>
    <x v="1"/>
    <s v="VAL-STITCH-STITCH INSPECT"/>
    <s v="VAL-STITCH LEAFLET"/>
    <x v="0"/>
    <s v="shanms1"/>
    <d v="2019-06-17T13:07:39"/>
    <s v="3 Days 17 Hrs"/>
    <m/>
    <m/>
    <m/>
    <m/>
    <m/>
    <s v="N"/>
    <d v="2019-12-07T23:59:59"/>
    <m/>
    <n v="1001.4480000000001"/>
  </r>
  <r>
    <s v="23923296-001"/>
    <s v="Available"/>
    <s v="7-14 Days"/>
    <s v="91034670-01"/>
    <s v="SA4646 - 27MM STITCHED LEAFLET CE"/>
    <m/>
    <m/>
    <s v="23923296"/>
    <n v="1"/>
    <n v="1"/>
    <s v="23923296"/>
    <s v="ZPK1"/>
    <s v="      "/>
    <d v="2019-06-10T15:20:20"/>
    <s v="No"/>
    <x v="1"/>
    <s v="VAL-STITCH-STITCH INSPECT"/>
    <s v="VAL-STITCH LEAFLET"/>
    <x v="0"/>
    <s v="zulkifa"/>
    <d v="2019-06-11T08:56:45"/>
    <s v="9 Days 22 Hrs"/>
    <m/>
    <m/>
    <m/>
    <m/>
    <m/>
    <s v="N"/>
    <d v="2019-12-07T23:59:59"/>
    <m/>
    <n v="1001.4480000000001"/>
  </r>
  <r>
    <s v="23923297-001"/>
    <s v="Available"/>
    <s v="7-14 Days"/>
    <s v="91034670-01"/>
    <s v="SA4646 - 27MM STITCHED LEAFLET CE"/>
    <m/>
    <m/>
    <s v="23923297"/>
    <n v="1"/>
    <n v="1"/>
    <s v="23923297"/>
    <s v="ZPK1"/>
    <s v="      "/>
    <d v="2019-06-11T10:01:59"/>
    <s v="No"/>
    <x v="1"/>
    <s v="VAL-STITCH-STITCH INSPECT"/>
    <s v="VAL-STITCH LEAFLET"/>
    <x v="0"/>
    <s v="moktars"/>
    <d v="2019-06-12T07:49:44"/>
    <s v="8 Days 23 Hrs"/>
    <m/>
    <m/>
    <m/>
    <m/>
    <m/>
    <s v="N"/>
    <d v="2019-12-07T23:59:59"/>
    <m/>
    <n v="1001.4480000000001"/>
  </r>
  <r>
    <s v="23923298-001"/>
    <s v="Available"/>
    <s v="1-4 Days"/>
    <s v="91034670-01"/>
    <s v="SA4646 - 27MM STITCHED LEAFLET CE"/>
    <m/>
    <m/>
    <s v="23923298"/>
    <n v="1"/>
    <n v="1"/>
    <s v="23923298"/>
    <s v="ZPK1"/>
    <s v="      "/>
    <d v="2019-06-11T08:34:47"/>
    <s v="No"/>
    <x v="1"/>
    <s v="VAL-STITCH-STITCH INSPECT"/>
    <s v="VAL-STITCH LEAFLET"/>
    <x v="0"/>
    <s v="shanms1"/>
    <d v="2019-06-17T18:27:59"/>
    <s v="3 Days 12 Hrs"/>
    <m/>
    <m/>
    <m/>
    <m/>
    <m/>
    <s v="N"/>
    <d v="2019-12-07T23:59:59"/>
    <m/>
    <n v="1001.4480000000001"/>
  </r>
  <r>
    <s v="23923299-001"/>
    <s v="Available"/>
    <s v="7-14 Days"/>
    <s v="91034670-01"/>
    <s v="SA4646 - 27MM STITCHED LEAFLET CE"/>
    <m/>
    <m/>
    <s v="23923299"/>
    <n v="1"/>
    <n v="1"/>
    <s v="23923299"/>
    <s v="ZPK1"/>
    <s v="      "/>
    <d v="2019-06-12T08:07:32"/>
    <s v="No"/>
    <x v="20"/>
    <s v="VAL-STITCH-STITCH LEAFLET"/>
    <s v="VAL-STITCH LEAFLET"/>
    <x v="0"/>
    <s v="hussas2"/>
    <d v="2019-06-12T08:55:00"/>
    <s v="8 Days 22 Hrs"/>
    <m/>
    <m/>
    <m/>
    <m/>
    <m/>
    <s v="N"/>
    <d v="2019-12-07T23:59:59"/>
    <m/>
    <n v="1001.4480000000001"/>
  </r>
  <r>
    <s v="23923300-001"/>
    <s v="Available"/>
    <s v="7-14 Days"/>
    <s v="91034670-01"/>
    <s v="SA4646 - 27MM STITCHED LEAFLET CE"/>
    <m/>
    <m/>
    <s v="23923300"/>
    <n v="1"/>
    <n v="1"/>
    <s v="23923300"/>
    <s v="ZPK1"/>
    <s v="      "/>
    <d v="2019-06-11T07:41:57"/>
    <s v="No"/>
    <x v="20"/>
    <s v="VAL-STITCH-STITCH LEAFLET"/>
    <s v="VAL-STITCH LEAFLET"/>
    <x v="0"/>
    <s v="halima"/>
    <d v="2019-06-11T08:39:12"/>
    <s v="9 Days 22 Hrs"/>
    <m/>
    <m/>
    <m/>
    <m/>
    <m/>
    <s v="N"/>
    <d v="2019-12-07T23:59:59"/>
    <m/>
    <n v="1001.4480000000001"/>
  </r>
  <r>
    <s v="23923301-001"/>
    <s v="Available"/>
    <s v="7-14 Days"/>
    <s v="91034670-01"/>
    <s v="SA4646 - 27MM STITCHED LEAFLET CE"/>
    <m/>
    <m/>
    <s v="23923301"/>
    <n v="1"/>
    <n v="1"/>
    <s v="23923301"/>
    <s v="ZPK1"/>
    <s v="      "/>
    <d v="2019-06-11T11:58:53"/>
    <s v="No"/>
    <x v="20"/>
    <s v="VAL-STITCH-STITCH LEAFLET"/>
    <s v="VAL-STITCH LEAFLET"/>
    <x v="0"/>
    <s v="hamzahs"/>
    <d v="2019-06-11T14:09:03"/>
    <s v="9 Days 16 Hrs"/>
    <m/>
    <m/>
    <m/>
    <m/>
    <m/>
    <s v="N"/>
    <d v="2019-12-07T23:59:59"/>
    <m/>
    <n v="1001.4480000000001"/>
  </r>
  <r>
    <s v="23923302-001"/>
    <s v="Available"/>
    <s v="4-7 Days"/>
    <s v="91034670-01"/>
    <s v="SA4646 - 27MM STITCHED LEAFLET CE"/>
    <m/>
    <m/>
    <s v="23923302"/>
    <n v="1"/>
    <n v="1"/>
    <s v="23923302"/>
    <s v="ZPK1"/>
    <s v="      "/>
    <d v="2019-06-11T14:59:10"/>
    <s v="No"/>
    <x v="1"/>
    <s v="VAL-STITCH-STITCH INSPECT"/>
    <s v="VAL-STITCH LEAFLET"/>
    <x v="0"/>
    <s v="moktars"/>
    <d v="2019-06-14T12:34:45"/>
    <s v="6 Days 18 Hrs"/>
    <m/>
    <m/>
    <m/>
    <m/>
    <m/>
    <s v="N"/>
    <d v="2019-12-07T23:59:59"/>
    <m/>
    <n v="1001.4480000000001"/>
  </r>
  <r>
    <s v="23923303-001"/>
    <s v="Available"/>
    <s v="7-14 Days"/>
    <s v="91034670-01"/>
    <s v="SA4646 - 27MM STITCHED LEAFLET CE"/>
    <m/>
    <m/>
    <s v="23923303"/>
    <n v="1"/>
    <n v="1"/>
    <s v="23923303"/>
    <s v="ZPK1"/>
    <s v="      "/>
    <d v="2019-06-11T14:26:14"/>
    <s v="No"/>
    <x v="1"/>
    <s v="VAL-STITCH-STITCH INSPECT"/>
    <s v="VAL-STITCH LEAFLET"/>
    <x v="0"/>
    <s v="arifin1"/>
    <d v="2019-06-12T11:27:46"/>
    <s v="8 Days 19 Hrs"/>
    <m/>
    <m/>
    <m/>
    <m/>
    <m/>
    <s v="N"/>
    <d v="2019-12-07T23:59:59"/>
    <m/>
    <n v="1001.4480000000001"/>
  </r>
  <r>
    <s v="23923304-001"/>
    <s v="Available"/>
    <s v="7-14 Days"/>
    <s v="91034670-01"/>
    <s v="SA4646 - 27MM STITCHED LEAFLET CE"/>
    <m/>
    <m/>
    <s v="23923304"/>
    <n v="1"/>
    <n v="1"/>
    <s v="23923304"/>
    <s v="ZPK1"/>
    <s v="      "/>
    <d v="2019-06-12T08:00:17"/>
    <s v="No"/>
    <x v="20"/>
    <s v="VAL-STITCH-STITCH LEAFLET"/>
    <s v="VAL-STITCH LEAFLET"/>
    <x v="0"/>
    <s v="latifs"/>
    <d v="2019-06-12T10:24:02"/>
    <s v="8 Days 20 Hrs"/>
    <m/>
    <m/>
    <m/>
    <m/>
    <m/>
    <s v="N"/>
    <d v="2019-12-07T23:59:59"/>
    <m/>
    <n v="1001.4480000000001"/>
  </r>
  <r>
    <s v="23923306-001"/>
    <s v="Available"/>
    <s v="0-24 Hours"/>
    <s v="50531251-02"/>
    <s v="LOTUS EDGE 23MM VALVE ASSEMBLY PENANG"/>
    <m/>
    <m/>
    <s v="23923306"/>
    <n v="1"/>
    <n v="1"/>
    <s v="23923306"/>
    <s v="ZPK1"/>
    <s v="      "/>
    <d v="2019-06-12T09:45:04"/>
    <s v="No"/>
    <x v="3"/>
    <s v="VAL-Edge Ass-Holder Insert"/>
    <s v="VAL-VALVE ASSY"/>
    <x v="1"/>
    <s v="razalip"/>
    <d v="2019-06-20T13:53:43"/>
    <s v="0 Days 17 Hrs"/>
    <m/>
    <m/>
    <m/>
    <m/>
    <m/>
    <s v="N"/>
    <m/>
    <m/>
    <n v="4134.3429999999998"/>
  </r>
  <r>
    <s v="23923307-001"/>
    <s v="Available"/>
    <s v="0-24 Hours"/>
    <s v="50531251-02"/>
    <s v="LOTUS EDGE 23MM VALVE ASSEMBLY PENANG"/>
    <m/>
    <m/>
    <s v="23923307"/>
    <n v="1"/>
    <n v="1"/>
    <s v="23923307"/>
    <s v="ZPK1"/>
    <s v="      "/>
    <d v="2019-06-12T08:03:44"/>
    <s v="No"/>
    <x v="30"/>
    <s v="VAL-Edge Ass-FQC"/>
    <s v="VAL-VALVE ASSY"/>
    <x v="1"/>
    <s v="madsaln"/>
    <d v="2019-06-20T20:21:22"/>
    <s v="0 Days 10 Hrs"/>
    <m/>
    <m/>
    <m/>
    <m/>
    <m/>
    <s v="N"/>
    <m/>
    <m/>
    <n v="4134.3429999999998"/>
  </r>
  <r>
    <s v="23923308-001"/>
    <s v="Available"/>
    <s v="1-4 Days"/>
    <s v="50531252-02"/>
    <s v="LOTUS EDGE 25MM VALVE ASSEMBLY"/>
    <m/>
    <m/>
    <s v="23923308"/>
    <n v="1"/>
    <n v="1"/>
    <s v="23923308"/>
    <s v="ZPK1"/>
    <s v="      "/>
    <d v="2019-06-11T15:37:59"/>
    <s v="No"/>
    <x v="6"/>
    <s v="VAL-Edge Ass-Holder Insert25"/>
    <s v="VAL-VALVE ASSY"/>
    <x v="1"/>
    <s v="yahayas"/>
    <d v="2019-06-18T19:28:30"/>
    <s v="2 Days 11 Hrs"/>
    <m/>
    <m/>
    <m/>
    <m/>
    <m/>
    <s v="N"/>
    <m/>
    <m/>
    <n v="4281.8420000000006"/>
  </r>
  <r>
    <s v="23923311-001"/>
    <s v="Available"/>
    <s v="0-24 Hours"/>
    <s v="50531252-02"/>
    <s v="LOTUS EDGE 25MM VALVE ASSEMBLY"/>
    <m/>
    <m/>
    <s v="23923311"/>
    <n v="1"/>
    <n v="1"/>
    <s v="23923311"/>
    <s v="ZPK1"/>
    <s v="      "/>
    <d v="2019-06-11T11:58:28"/>
    <s v="No"/>
    <x v="22"/>
    <s v="VAL-Edge Ass-Valve Packaging25"/>
    <s v="VAL-VALVE ASSY"/>
    <x v="1"/>
    <s v="hashin1"/>
    <d v="2019-06-20T22:48:47"/>
    <s v="0 Days 8 Hrs"/>
    <m/>
    <m/>
    <m/>
    <m/>
    <m/>
    <s v="N"/>
    <d v="2020-03-06T23:59:59"/>
    <m/>
    <n v="4281.8420000000006"/>
  </r>
  <r>
    <s v="23923312-001"/>
    <s v="Available"/>
    <s v="0-24 Hours"/>
    <s v="50531252-02"/>
    <s v="LOTUS EDGE 25MM VALVE ASSEMBLY"/>
    <m/>
    <m/>
    <s v="23923312"/>
    <n v="1"/>
    <n v="1"/>
    <s v="23923312"/>
    <s v="ZPK1"/>
    <s v="      "/>
    <d v="2019-06-11T11:17:27"/>
    <s v="No"/>
    <x v="12"/>
    <s v="VAL - Edge Ass - GIPA BRP25"/>
    <s v="VAL-VALVE ASSY"/>
    <x v="1"/>
    <s v="ishaks"/>
    <d v="2019-06-20T16:51:45"/>
    <s v="0 Days 14 Hrs"/>
    <m/>
    <m/>
    <m/>
    <m/>
    <m/>
    <s v="N"/>
    <d v="2020-03-06T23:59:59"/>
    <m/>
    <n v="4281.8420000000006"/>
  </r>
  <r>
    <s v="23923313-001"/>
    <s v="Available"/>
    <s v="0-24 Hours"/>
    <s v="50531252-02"/>
    <s v="LOTUS EDGE 25MM VALVE ASSEMBLY"/>
    <m/>
    <m/>
    <s v="23923313"/>
    <n v="1"/>
    <n v="1"/>
    <s v="23923313"/>
    <s v="ZPK1"/>
    <s v="      "/>
    <d v="2019-06-11T12:07:56"/>
    <s v="No"/>
    <x v="12"/>
    <s v="VAL - Edge Ass - GIPA BRP25"/>
    <s v="VAL-VALVE ASSY"/>
    <x v="1"/>
    <s v="ishaks"/>
    <d v="2019-06-20T16:49:26"/>
    <s v="0 Days 14 Hrs"/>
    <m/>
    <m/>
    <m/>
    <m/>
    <m/>
    <s v="N"/>
    <d v="2020-03-06T23:59:59"/>
    <m/>
    <n v="4281.8420000000006"/>
  </r>
  <r>
    <s v="23923314-001"/>
    <s v="Available"/>
    <s v="0-24 Hours"/>
    <s v="50531252-02"/>
    <s v="LOTUS EDGE 25MM VALVE ASSEMBLY"/>
    <m/>
    <m/>
    <s v="23923314"/>
    <n v="1"/>
    <n v="1"/>
    <s v="23923314"/>
    <s v="ZPK1"/>
    <s v="      "/>
    <d v="2019-06-12T07:22:21"/>
    <s v="No"/>
    <x v="12"/>
    <s v="VAL - Edge Ass - GIPA BRP25"/>
    <s v="VAL-VALVE ASSY"/>
    <x v="1"/>
    <s v="ishaks"/>
    <d v="2019-06-20T16:54:19"/>
    <s v="0 Days 14 Hrs"/>
    <m/>
    <m/>
    <m/>
    <m/>
    <m/>
    <s v="N"/>
    <d v="2020-03-06T23:59:59"/>
    <m/>
    <n v="4281.8420000000006"/>
  </r>
  <r>
    <s v="23923315-001"/>
    <s v="Available"/>
    <s v="1-4 Days"/>
    <s v="50531252-02"/>
    <s v="LOTUS EDGE 25MM VALVE ASSEMBLY"/>
    <m/>
    <m/>
    <s v="23923315"/>
    <n v="1"/>
    <n v="1"/>
    <s v="23923315"/>
    <s v="ZPK1"/>
    <s v="      "/>
    <d v="2019-06-11T14:29:08"/>
    <s v="No"/>
    <x v="6"/>
    <s v="VAL-Edge Ass-Holder Insert25"/>
    <s v="VAL-VALVE ASSY"/>
    <x v="1"/>
    <s v="yahayas"/>
    <d v="2019-06-18T18:45:10"/>
    <s v="2 Days 12 Hrs"/>
    <m/>
    <m/>
    <m/>
    <m/>
    <m/>
    <s v="N"/>
    <m/>
    <m/>
    <n v="4281.8420000000006"/>
  </r>
  <r>
    <s v="23923316-001"/>
    <s v="Available"/>
    <s v="0-24 Hours"/>
    <s v="50531252-02"/>
    <s v="LOTUS EDGE 25MM VALVE ASSEMBLY"/>
    <m/>
    <m/>
    <s v="23923316"/>
    <n v="1"/>
    <n v="1"/>
    <s v="23923316"/>
    <s v="ZPK1"/>
    <s v="      "/>
    <d v="2019-06-11T13:27:52"/>
    <s v="No"/>
    <x v="12"/>
    <s v="VAL - Edge Ass - GIPA BRP25"/>
    <s v="VAL-VALVE ASSY"/>
    <x v="1"/>
    <s v="ishaks"/>
    <d v="2019-06-20T16:50:05"/>
    <s v="0 Days 14 Hrs"/>
    <m/>
    <m/>
    <m/>
    <m/>
    <m/>
    <s v="N"/>
    <d v="2020-03-06T23:59:59"/>
    <m/>
    <n v="4281.8420000000006"/>
  </r>
  <r>
    <s v="23923317-001"/>
    <s v="Available"/>
    <s v="1-4 Days"/>
    <s v="50531252-02"/>
    <s v="LOTUS EDGE 25MM VALVE ASSEMBLY"/>
    <m/>
    <m/>
    <s v="23923317"/>
    <n v="1"/>
    <n v="1"/>
    <s v="23923317"/>
    <s v="ZPK1"/>
    <s v="      "/>
    <d v="2019-06-11T12:57:28"/>
    <s v="No"/>
    <x v="6"/>
    <s v="VAL-Edge Ass-Holder Insert25"/>
    <s v="VAL-VALVE ASSY"/>
    <x v="1"/>
    <s v="hashin1"/>
    <d v="2019-06-18T18:44:19"/>
    <s v="2 Days 12 Hrs"/>
    <m/>
    <m/>
    <m/>
    <m/>
    <m/>
    <s v="N"/>
    <m/>
    <m/>
    <n v="4281.8420000000006"/>
  </r>
  <r>
    <s v="23923318-001"/>
    <s v="Available"/>
    <s v="0-24 Hours"/>
    <s v="50531252-02"/>
    <s v="LOTUS EDGE 25MM VALVE ASSEMBLY"/>
    <m/>
    <m/>
    <s v="23923318"/>
    <n v="1"/>
    <n v="1"/>
    <s v="23923318"/>
    <s v="ZPK1"/>
    <s v="      "/>
    <d v="2019-06-11T11:10:24"/>
    <s v="No"/>
    <x v="31"/>
    <s v="VAL-Edge Ass-Seal to Braid25"/>
    <s v="VAL-VALVE ASSY"/>
    <x v="1"/>
    <s v="mdrashn"/>
    <d v="2019-06-20T23:33:11"/>
    <s v="0 Days 7 Hrs"/>
    <m/>
    <m/>
    <m/>
    <m/>
    <m/>
    <s v="N"/>
    <m/>
    <m/>
    <n v="4281.8420000000006"/>
  </r>
  <r>
    <s v="23923319-001"/>
    <s v="Available"/>
    <s v="1-4 Days"/>
    <s v="50531252-02"/>
    <s v="LOTUS EDGE 25MM VALVE ASSEMBLY"/>
    <m/>
    <m/>
    <s v="23923319"/>
    <n v="1"/>
    <n v="1"/>
    <s v="23923319"/>
    <s v="ZPK1"/>
    <s v="      "/>
    <d v="2019-06-11T08:05:27"/>
    <s v="No"/>
    <x v="6"/>
    <s v="VAL-Edge Ass-Holder Insert25"/>
    <s v="VAL-VALVE ASSY"/>
    <x v="1"/>
    <s v="yahayas"/>
    <d v="2019-06-18T18:36:47"/>
    <s v="2 Days 12 Hrs"/>
    <m/>
    <m/>
    <m/>
    <m/>
    <m/>
    <s v="N"/>
    <m/>
    <m/>
    <n v="4281.8420000000006"/>
  </r>
  <r>
    <s v="23923324-001"/>
    <s v="Available"/>
    <s v="1-4 Days"/>
    <s v="50531251-02"/>
    <s v="LOTUS EDGE 23MM VALVE ASSEMBLY PENANG"/>
    <m/>
    <m/>
    <s v="23923324"/>
    <n v="1"/>
    <n v="1"/>
    <s v="23923324"/>
    <s v="ZPK1"/>
    <s v="      "/>
    <d v="2019-06-12T09:51:00"/>
    <s v="No"/>
    <x v="3"/>
    <s v="VAL-Edge Ass-Holder Insert"/>
    <s v="VAL-VALVE ASSY"/>
    <x v="1"/>
    <s v="hashin1"/>
    <d v="2019-06-19T17:32:49"/>
    <s v="1 Days 13 Hrs"/>
    <m/>
    <m/>
    <m/>
    <m/>
    <m/>
    <s v="N"/>
    <m/>
    <m/>
    <n v="4134.3429999999998"/>
  </r>
  <r>
    <s v="23923325-001"/>
    <s v="Available"/>
    <s v="0-24 Hours"/>
    <s v="50531251-02"/>
    <s v="LOTUS EDGE 23MM VALVE ASSEMBLY PENANG"/>
    <m/>
    <m/>
    <s v="23923325"/>
    <n v="1"/>
    <n v="1"/>
    <s v="23923325"/>
    <s v="ZPK1"/>
    <s v="      "/>
    <d v="2019-06-14T10:46:06"/>
    <s v="No"/>
    <x v="3"/>
    <s v="VAL-Edge Ass-Holder Insert"/>
    <s v="VAL-VALVE ASSY"/>
    <x v="1"/>
    <s v="yahayas"/>
    <d v="2019-06-20T18:57:06"/>
    <s v="0 Days 12 Hrs"/>
    <m/>
    <m/>
    <m/>
    <m/>
    <m/>
    <s v="N"/>
    <m/>
    <m/>
    <n v="4134.3429999999998"/>
  </r>
  <r>
    <s v="23923326-001"/>
    <s v="Available"/>
    <s v="1-4 Days"/>
    <s v="50531251-02"/>
    <s v="LOTUS EDGE 23MM VALVE ASSEMBLY PENANG"/>
    <m/>
    <m/>
    <s v="23923326"/>
    <n v="1"/>
    <n v="1"/>
    <s v="23923326"/>
    <s v="ZPK1"/>
    <s v="      "/>
    <d v="2019-06-12T08:58:47"/>
    <s v="No"/>
    <x v="3"/>
    <s v="VAL-Edge Ass-Holder Insert"/>
    <s v="VAL-VALVE ASSY"/>
    <x v="1"/>
    <s v="yahayas"/>
    <d v="2019-06-18T15:02:20"/>
    <s v="2 Days 15 Hrs"/>
    <m/>
    <m/>
    <m/>
    <m/>
    <m/>
    <s v="N"/>
    <m/>
    <m/>
    <n v="4134.3429999999998"/>
  </r>
  <r>
    <s v="23923327-001"/>
    <s v="Available"/>
    <s v="0-24 Hours"/>
    <s v="50531251-02"/>
    <s v="LOTUS EDGE 23MM VALVE ASSEMBLY PENANG"/>
    <m/>
    <m/>
    <s v="23923327"/>
    <n v="1"/>
    <n v="1"/>
    <s v="23923327"/>
    <s v="ZPK1"/>
    <s v="      "/>
    <d v="2019-06-13T16:00:13"/>
    <s v="No"/>
    <x v="3"/>
    <s v="VAL-Edge Ass-Holder Insert"/>
    <s v="VAL-VALVE ASSY"/>
    <x v="1"/>
    <s v="razalip"/>
    <d v="2019-06-20T13:04:38"/>
    <s v="0 Days 17 Hrs"/>
    <m/>
    <m/>
    <m/>
    <m/>
    <m/>
    <s v="N"/>
    <m/>
    <m/>
    <n v="4134.3429999999998"/>
  </r>
  <r>
    <s v="23923328-001"/>
    <s v="Available"/>
    <s v="1-4 Days"/>
    <s v="50531251-02"/>
    <s v="LOTUS EDGE 23MM VALVE ASSEMBLY PENANG"/>
    <m/>
    <m/>
    <s v="23923328"/>
    <n v="1"/>
    <n v="1"/>
    <s v="23923328"/>
    <s v="ZPK1"/>
    <s v="      "/>
    <d v="2019-06-14T10:26:13"/>
    <s v="No"/>
    <x v="19"/>
    <s v="VAL-Edge Ass-Post to Braid"/>
    <s v="VAL-VALVE ASSY"/>
    <x v="1"/>
    <s v="halimbh"/>
    <d v="2019-06-18T07:52:13"/>
    <s v="2 Days 23 Hrs"/>
    <s v="PENNC0003430"/>
    <s v="CDEL"/>
    <s v="InNCRework"/>
    <s v="CDEL-SEPARATED TISSUE P6-P1 2.25mm/3.00mm"/>
    <s v="NC Rework"/>
    <s v="N"/>
    <m/>
    <m/>
    <n v="4134.3429999999998"/>
  </r>
  <r>
    <s v="23923330-001"/>
    <s v="Not Started"/>
    <s v="7-14 Days"/>
    <s v="50531251-02"/>
    <s v="LOTUS EDGE 23MM VALVE ASSEMBLY PENANG"/>
    <m/>
    <m/>
    <s v="23923330"/>
    <n v="1"/>
    <n v="1"/>
    <s v="23923330"/>
    <s v="ZPK1"/>
    <s v="      "/>
    <m/>
    <s v="No"/>
    <x v="17"/>
    <m/>
    <m/>
    <x v="1"/>
    <m/>
    <d v="2019-06-13T09:49:00"/>
    <s v="7 Days 21 Hrs"/>
    <m/>
    <m/>
    <m/>
    <m/>
    <m/>
    <s v="N"/>
    <m/>
    <m/>
    <n v="4134.3429999999998"/>
  </r>
  <r>
    <s v="23923331-001"/>
    <s v="Available"/>
    <s v="1-4 Days"/>
    <s v="50531251-02"/>
    <s v="LOTUS EDGE 23MM VALVE ASSEMBLY PENANG"/>
    <m/>
    <m/>
    <s v="23923331"/>
    <n v="1"/>
    <n v="1"/>
    <s v="23923331"/>
    <s v="ZPK1"/>
    <s v="      "/>
    <d v="2019-06-13T14:35:54"/>
    <s v="No"/>
    <x v="3"/>
    <s v="VAL-Edge Ass-Holder Insert"/>
    <s v="VAL-VALVE ASSY"/>
    <x v="1"/>
    <s v="yahayas"/>
    <d v="2019-06-18T23:17:27"/>
    <s v="2 Days 7 Hrs"/>
    <m/>
    <m/>
    <m/>
    <m/>
    <m/>
    <s v="N"/>
    <m/>
    <m/>
    <n v="4134.3429999999998"/>
  </r>
  <r>
    <s v="23923332-001"/>
    <s v="Available"/>
    <s v="0-24 Hours"/>
    <s v="50531251-02"/>
    <s v="LOTUS EDGE 23MM VALVE ASSEMBLY PENANG"/>
    <m/>
    <m/>
    <s v="23923332"/>
    <n v="1"/>
    <n v="1"/>
    <s v="23923332"/>
    <s v="ZPK1"/>
    <s v="      "/>
    <d v="2019-06-13T15:12:18"/>
    <s v="No"/>
    <x v="4"/>
    <s v="VAL-Edge Ass-Seal to Leaflet"/>
    <s v="VAL-VALVE ASSY"/>
    <x v="1"/>
    <s v="asrishs"/>
    <d v="2019-06-20T19:20:55"/>
    <s v="0 Days 11 Hrs"/>
    <s v="PENNC0003394"/>
    <s v="PLSL"/>
    <s v="Closed"/>
    <s v="PLSL-SLEEVE LENGTH TOO SHORT.P1"/>
    <s v="NC Rework"/>
    <s v="N"/>
    <m/>
    <m/>
    <n v="4134.3429999999998"/>
  </r>
  <r>
    <s v="23923333-001"/>
    <s v="Available"/>
    <s v="1-4 Days"/>
    <s v="50531251-02"/>
    <s v="LOTUS EDGE 23MM VALVE ASSEMBLY PENANG"/>
    <m/>
    <m/>
    <s v="23923333"/>
    <n v="1"/>
    <n v="1"/>
    <s v="23923333"/>
    <s v="ZPK1"/>
    <s v="      "/>
    <d v="2019-06-11T15:13:31"/>
    <s v="No"/>
    <x v="3"/>
    <s v="VAL-Edge Ass-Holder Insert"/>
    <s v="VAL-VALVE ASSY"/>
    <x v="1"/>
    <s v="razalip"/>
    <d v="2019-06-17T13:37:56"/>
    <s v="3 Days 17 Hrs"/>
    <m/>
    <m/>
    <m/>
    <m/>
    <m/>
    <s v="N"/>
    <m/>
    <m/>
    <n v="4134.3429999999998"/>
  </r>
  <r>
    <s v="23923334-001"/>
    <s v="On Hold"/>
    <s v="0-24 Hours"/>
    <s v="50531251-02"/>
    <s v="LOTUS EDGE 23MM VALVE ASSEMBLY PENANG"/>
    <m/>
    <m/>
    <s v="23923334"/>
    <n v="1"/>
    <n v="1"/>
    <s v="23923334"/>
    <s v="ZPK1"/>
    <s v="      "/>
    <d v="2019-06-14T09:44:41"/>
    <s v="No"/>
    <x v="24"/>
    <s v="VAL-Edge Ass-HDT Insp"/>
    <s v="VAL-VALVE ASSY"/>
    <x v="1"/>
    <s v="halimn"/>
    <d v="2019-06-20T21:58:30"/>
    <s v="0 Days 9 Hrs"/>
    <s v="PENNC0003472"/>
    <s v="FOTR"/>
    <s v="Edit"/>
    <s v="J1-GAP BETWEEN DOUBLE WHIP STITCH AND CROSS"/>
    <m/>
    <s v="N"/>
    <m/>
    <m/>
    <n v="4134.3429999999998"/>
  </r>
  <r>
    <s v="23923335-001"/>
    <s v="Available"/>
    <s v="0-24 Hours"/>
    <s v="50531251-02"/>
    <s v="LOTUS EDGE 23MM VALVE ASSEMBLY PENANG"/>
    <m/>
    <m/>
    <s v="23923335"/>
    <n v="1"/>
    <n v="1"/>
    <s v="23923335"/>
    <s v="ZPK1"/>
    <s v="      "/>
    <d v="2019-06-12T07:54:55"/>
    <s v="No"/>
    <x v="3"/>
    <s v="VAL-Edge Ass-Holder Insert"/>
    <s v="VAL-VALVE ASSY"/>
    <x v="1"/>
    <s v="yahayas"/>
    <d v="2019-06-20T14:19:24"/>
    <s v="0 Days 16 Hrs"/>
    <m/>
    <m/>
    <m/>
    <m/>
    <m/>
    <s v="N"/>
    <m/>
    <m/>
    <n v="4134.3429999999998"/>
  </r>
  <r>
    <s v="23923336-001"/>
    <s v="Available"/>
    <s v="0-24 Hours"/>
    <s v="50531251-02"/>
    <s v="LOTUS EDGE 23MM VALVE ASSEMBLY PENANG"/>
    <m/>
    <m/>
    <s v="23923336"/>
    <n v="1"/>
    <n v="1"/>
    <s v="23923336"/>
    <s v="ZPK1"/>
    <s v="      "/>
    <d v="2019-06-14T10:16:27"/>
    <s v="No"/>
    <x v="3"/>
    <s v="VAL-Edge Ass-Holder Insert"/>
    <s v="VAL-VALVE ASSY"/>
    <x v="1"/>
    <s v="yahayas"/>
    <d v="2019-06-20T18:15:34"/>
    <s v="0 Days 12 Hrs"/>
    <m/>
    <m/>
    <m/>
    <m/>
    <m/>
    <s v="N"/>
    <m/>
    <m/>
    <n v="4134.3429999999998"/>
  </r>
  <r>
    <s v="23923337-001"/>
    <s v="Available"/>
    <s v="1-4 Days"/>
    <s v="50531251-02"/>
    <s v="LOTUS EDGE 23MM VALVE ASSEMBLY PENANG"/>
    <m/>
    <m/>
    <s v="23923337"/>
    <n v="1"/>
    <n v="1"/>
    <s v="23923337"/>
    <s v="ZPK1"/>
    <s v="      "/>
    <d v="2019-06-12T13:51:49"/>
    <s v="No"/>
    <x v="3"/>
    <s v="VAL-Edge Ass-Holder Insert"/>
    <s v="VAL-VALVE ASSY"/>
    <x v="1"/>
    <s v="hashin1"/>
    <d v="2019-06-17T21:26:12"/>
    <s v="3 Days 9 Hrs"/>
    <m/>
    <m/>
    <m/>
    <m/>
    <m/>
    <s v="N"/>
    <m/>
    <m/>
    <n v="4134.3429999999998"/>
  </r>
  <r>
    <s v="23923338-001"/>
    <s v="Available"/>
    <s v="0-24 Hours"/>
    <s v="50531251-02"/>
    <s v="LOTUS EDGE 23MM VALVE ASSEMBLY PENANG"/>
    <m/>
    <m/>
    <s v="23923338"/>
    <n v="1"/>
    <n v="1"/>
    <s v="23923338"/>
    <s v="ZPK1"/>
    <s v="      "/>
    <d v="2019-06-14T07:38:28"/>
    <s v="No"/>
    <x v="18"/>
    <s v="VAL-Edge Ass-Post Leaflet Ins"/>
    <s v="VAL-VALVE ASSY"/>
    <x v="1"/>
    <s v="omarn2"/>
    <d v="2019-06-20T22:03:19"/>
    <s v="0 Days 8 Hrs"/>
    <s v="PENNC0003426"/>
    <s v="COTR"/>
    <s v="Closed"/>
    <s v="CURVED LINES-P6/P1"/>
    <s v="NC Rework"/>
    <s v="N"/>
    <m/>
    <m/>
    <n v="4134.3429999999998"/>
  </r>
  <r>
    <s v="23923360-001"/>
    <s v="Available"/>
    <s v="0-24 Hours"/>
    <s v="50531251-02"/>
    <s v="LOTUS EDGE 23MM VALVE ASSEMBLY PENANG"/>
    <m/>
    <m/>
    <s v="23923360"/>
    <n v="1"/>
    <n v="1"/>
    <s v="23923360"/>
    <s v="ZPK1"/>
    <s v="      "/>
    <d v="2019-06-11T14:46:39"/>
    <s v="No"/>
    <x v="30"/>
    <s v="VAL-Edge Ass-FQC"/>
    <s v="VAL-VALVE ASSY"/>
    <x v="1"/>
    <s v="muniand"/>
    <d v="2019-06-20T22:32:43"/>
    <s v="0 Days 8 Hrs"/>
    <m/>
    <m/>
    <m/>
    <m/>
    <m/>
    <s v="N"/>
    <m/>
    <m/>
    <n v="4134.3429999999998"/>
  </r>
  <r>
    <s v="23923380-001"/>
    <s v="Available"/>
    <s v="0-24 Hours"/>
    <s v="50531252-02"/>
    <s v="LOTUS EDGE 25MM VALVE ASSEMBLY"/>
    <m/>
    <m/>
    <s v="23923380"/>
    <n v="1"/>
    <n v="1"/>
    <s v="23923380"/>
    <s v="ZPK1"/>
    <s v="      "/>
    <d v="2019-06-11T14:51:37"/>
    <s v="No"/>
    <x v="22"/>
    <s v="VAL-Edge Ass-Valve Packaging25"/>
    <s v="VAL-VALVE ASSY"/>
    <x v="1"/>
    <s v="hashin1"/>
    <d v="2019-06-20T22:46:15"/>
    <s v="0 Days 8 Hrs"/>
    <m/>
    <m/>
    <m/>
    <m/>
    <m/>
    <s v="N"/>
    <d v="2020-03-06T23:59:59"/>
    <m/>
    <n v="4281.8420000000006"/>
  </r>
  <r>
    <s v="23923381-001"/>
    <s v="Available"/>
    <s v="0-24 Hours"/>
    <s v="50531252-02"/>
    <s v="LOTUS EDGE 25MM VALVE ASSEMBLY"/>
    <m/>
    <m/>
    <s v="23923381"/>
    <n v="1"/>
    <n v="1"/>
    <s v="23923381"/>
    <s v="ZPK1"/>
    <s v="      "/>
    <d v="2019-06-11T14:00:31"/>
    <s v="No"/>
    <x v="6"/>
    <s v="VAL-Edge Ass-Holder Insert25"/>
    <s v="VAL-VALVE ASSY"/>
    <x v="1"/>
    <s v="yahayas"/>
    <d v="2019-06-20T19:25:36"/>
    <s v="0 Days 11 Hrs"/>
    <s v="PENNC0003443"/>
    <s v="FLKF"/>
    <s v="Closed"/>
    <s v="J1-LASHING KNOT INCOMPLETELY FUSED &amp; GROMMET KNOT LOOSE"/>
    <s v="NC Rework"/>
    <s v="N"/>
    <m/>
    <m/>
    <n v="4281.8420000000006"/>
  </r>
  <r>
    <s v="23923382-001"/>
    <s v="Available"/>
    <s v="0-24 Hours"/>
    <s v="50525282-02"/>
    <s v="LOTUS EDGE 27 MM VALVE ASSEMBLY"/>
    <m/>
    <m/>
    <s v="23923382"/>
    <n v="1"/>
    <n v="1"/>
    <s v="23923382"/>
    <s v="ZPK1"/>
    <s v="      "/>
    <d v="2019-06-10T11:17:18"/>
    <s v="No"/>
    <x v="3"/>
    <s v="VAL-Edge Ass-Holder Insert"/>
    <s v="VAL-VALVE ASSY"/>
    <x v="1"/>
    <s v="yahayas"/>
    <d v="2019-06-20T18:41:06"/>
    <s v="0 Days 12 Hrs"/>
    <m/>
    <m/>
    <m/>
    <m/>
    <m/>
    <s v="N"/>
    <m/>
    <m/>
    <n v="4139.57"/>
  </r>
  <r>
    <s v="23923383-001"/>
    <s v="Available"/>
    <s v="0-24 Hours"/>
    <s v="50525282-02"/>
    <s v="LOTUS EDGE 27 MM VALVE ASSEMBLY"/>
    <m/>
    <m/>
    <s v="23923383"/>
    <n v="1"/>
    <n v="1"/>
    <s v="23923383"/>
    <s v="ZPK1"/>
    <s v="      "/>
    <d v="2019-06-11T15:21:25"/>
    <s v="No"/>
    <x v="27"/>
    <s v="VAL-Edge Ass-Post Braid Insp"/>
    <s v="VAL-VALVE ASSY"/>
    <x v="1"/>
    <s v="salehj"/>
    <d v="2019-06-20T23:23:56"/>
    <s v="0 Days 7 Hrs"/>
    <s v="PENNC0003401"/>
    <s v="CDEL"/>
    <s v="Closed"/>
    <s v="CDEL-DELAMINATION (P11-P1)"/>
    <s v="NC Rework"/>
    <s v="N"/>
    <m/>
    <m/>
    <n v="4139.57"/>
  </r>
  <r>
    <s v="23923500-001"/>
    <s v="Available"/>
    <s v="0-24 Hours"/>
    <s v="50531251-02"/>
    <s v="LOTUS EDGE 23MM VALVE ASSEMBLY PENANG"/>
    <m/>
    <m/>
    <s v="23923500"/>
    <n v="1"/>
    <n v="1"/>
    <s v="23923500"/>
    <s v="ZPK1"/>
    <s v="      "/>
    <d v="2019-06-13T08:11:59"/>
    <s v="No"/>
    <x v="30"/>
    <s v="VAL-Edge Ass-FQC"/>
    <s v="VAL-VALVE ASSY"/>
    <x v="1"/>
    <s v="jaafarn"/>
    <d v="2019-06-20T22:33:13"/>
    <s v="0 Days 8 Hrs"/>
    <s v="PENNC0003392"/>
    <s v="MPMD"/>
    <s v="Closed"/>
    <s v="MPMD-P6 MARKER DENT"/>
    <s v="NC Rework"/>
    <s v="N"/>
    <m/>
    <m/>
    <n v="4134.3429999999998"/>
  </r>
  <r>
    <s v="23923501-001"/>
    <s v="Available"/>
    <s v="1-4 Days"/>
    <s v="50531251-02"/>
    <s v="LOTUS EDGE 23MM VALVE ASSEMBLY PENANG"/>
    <m/>
    <m/>
    <s v="23923501"/>
    <n v="1"/>
    <n v="1"/>
    <s v="23923501"/>
    <s v="ZPK1"/>
    <s v="      "/>
    <d v="2019-06-14T09:53:04"/>
    <s v="No"/>
    <x v="4"/>
    <s v="VAL-Edge Ass-Seal to Leaflet"/>
    <s v="VAL-VALVE ASSY"/>
    <x v="1"/>
    <s v="abdulra"/>
    <d v="2019-06-18T09:27:52"/>
    <s v="2 Days 21 Hrs"/>
    <m/>
    <m/>
    <m/>
    <m/>
    <m/>
    <s v="N"/>
    <m/>
    <m/>
    <n v="4134.3429999999998"/>
  </r>
  <r>
    <s v="23923502-001"/>
    <s v="Available"/>
    <s v="1-4 Days"/>
    <s v="50531251-02"/>
    <s v="LOTUS EDGE 23MM VALVE ASSEMBLY PENANG"/>
    <m/>
    <m/>
    <s v="23923502"/>
    <n v="1"/>
    <n v="1"/>
    <s v="23923502"/>
    <s v="ZPK1"/>
    <s v="      "/>
    <d v="2019-06-13T10:26:20"/>
    <s v="No"/>
    <x v="3"/>
    <s v="VAL-Edge Ass-Holder Insert"/>
    <s v="VAL-VALVE ASSY"/>
    <x v="1"/>
    <s v="yahayas"/>
    <d v="2019-06-19T18:40:07"/>
    <s v="1 Days 12 Hrs"/>
    <m/>
    <m/>
    <m/>
    <m/>
    <m/>
    <s v="N"/>
    <m/>
    <m/>
    <n v="4134.3429999999998"/>
  </r>
  <r>
    <s v="23923503-001"/>
    <s v="Available"/>
    <s v="0-24 Hours"/>
    <s v="50531251-02"/>
    <s v="LOTUS EDGE 23MM VALVE ASSEMBLY PENANG"/>
    <m/>
    <m/>
    <s v="23923503"/>
    <n v="1"/>
    <n v="1"/>
    <s v="23923503"/>
    <s v="ZPK1"/>
    <s v="      "/>
    <d v="2019-06-13T10:22:44"/>
    <s v="No"/>
    <x v="5"/>
    <s v="VAL-Valve Ass-Seal to Braid"/>
    <s v="VAL-VALVE ASSY"/>
    <x v="1"/>
    <s v="mdrashn"/>
    <d v="2019-06-20T20:24:36"/>
    <s v="0 Days 10 Hrs"/>
    <m/>
    <m/>
    <m/>
    <m/>
    <m/>
    <s v="N"/>
    <m/>
    <m/>
    <n v="4134.3429999999998"/>
  </r>
  <r>
    <s v="23923504-001"/>
    <s v="Available"/>
    <s v="0-24 Hours"/>
    <s v="50531251-02"/>
    <s v="LOTUS EDGE 23MM VALVE ASSEMBLY PENANG"/>
    <m/>
    <m/>
    <s v="23923504"/>
    <n v="1"/>
    <n v="1"/>
    <s v="23923504"/>
    <s v="ZPK1"/>
    <s v="      "/>
    <d v="2019-06-13T07:37:10"/>
    <s v="No"/>
    <x v="19"/>
    <s v="VAL-Edge Ass-Post to Braid"/>
    <s v="VAL-VALVE ASSY"/>
    <x v="1"/>
    <s v="ahmadn"/>
    <d v="2019-06-20T08:04:06"/>
    <s v="0 Days 22 Hrs"/>
    <s v="PENNC0003409"/>
    <s v="CDEL"/>
    <s v="Closed"/>
    <s v="CDEL:SEPARATED TISSUE MORE THAN 2MM (P11-P6)"/>
    <s v="NC Rework"/>
    <s v="N"/>
    <m/>
    <m/>
    <n v="4134.3429999999998"/>
  </r>
  <r>
    <s v="23923505-001"/>
    <s v="Available"/>
    <s v="0-24 Hours"/>
    <s v="50531251-02"/>
    <s v="LOTUS EDGE 23MM VALVE ASSEMBLY PENANG"/>
    <m/>
    <m/>
    <s v="23923505"/>
    <n v="1"/>
    <n v="1"/>
    <s v="23923505"/>
    <s v="ZPK1"/>
    <s v="      "/>
    <d v="2019-06-13T07:44:24"/>
    <s v="No"/>
    <x v="3"/>
    <s v="VAL-Edge Ass-Holder Insert"/>
    <s v="VAL-VALVE ASSY"/>
    <x v="1"/>
    <s v="razalip"/>
    <d v="2019-06-20T13:31:29"/>
    <s v="0 Days 17 Hrs"/>
    <m/>
    <m/>
    <m/>
    <m/>
    <m/>
    <s v="N"/>
    <m/>
    <m/>
    <n v="4134.3429999999998"/>
  </r>
  <r>
    <s v="23923506-001"/>
    <s v="Available"/>
    <s v="1-4 Days"/>
    <s v="50531251-02"/>
    <s v="LOTUS EDGE 23MM VALVE ASSEMBLY PENANG"/>
    <m/>
    <m/>
    <s v="23923506"/>
    <n v="1"/>
    <n v="1"/>
    <s v="23923506"/>
    <s v="ZPK1"/>
    <s v="      "/>
    <d v="2019-06-13T11:21:40"/>
    <s v="No"/>
    <x v="3"/>
    <s v="VAL-Edge Ass-Holder Insert"/>
    <s v="VAL-VALVE ASSY"/>
    <x v="1"/>
    <s v="yahayas"/>
    <d v="2019-06-18T23:30:39"/>
    <s v="2 Days 7 Hrs"/>
    <m/>
    <m/>
    <m/>
    <m/>
    <m/>
    <s v="N"/>
    <m/>
    <m/>
    <n v="4134.3429999999998"/>
  </r>
  <r>
    <s v="23923507-001"/>
    <s v="Available"/>
    <s v="0-24 Hours"/>
    <s v="50531251-02"/>
    <s v="LOTUS EDGE 23MM VALVE ASSEMBLY PENANG"/>
    <m/>
    <m/>
    <s v="23923507"/>
    <n v="1"/>
    <n v="1"/>
    <s v="23923507"/>
    <s v="ZPK1"/>
    <s v="      "/>
    <d v="2019-06-12T12:43:36"/>
    <s v="No"/>
    <x v="3"/>
    <s v="VAL-Edge Ass-Holder Insert"/>
    <s v="VAL-VALVE ASSY"/>
    <x v="1"/>
    <s v="yahayas"/>
    <d v="2019-06-20T14:38:57"/>
    <s v="0 Days 16 Hrs"/>
    <m/>
    <m/>
    <m/>
    <m/>
    <m/>
    <s v="N"/>
    <m/>
    <m/>
    <n v="4134.3429999999998"/>
  </r>
  <r>
    <s v="23923508-001"/>
    <s v="Available"/>
    <s v="0-24 Hours"/>
    <s v="50531251-02"/>
    <s v="LOTUS EDGE 23MM VALVE ASSEMBLY PENANG"/>
    <m/>
    <m/>
    <s v="23923508"/>
    <n v="1"/>
    <n v="1"/>
    <s v="23923508"/>
    <s v="ZPK1"/>
    <s v="      "/>
    <d v="2019-06-13T12:28:44"/>
    <s v="No"/>
    <x v="24"/>
    <s v="VAL-Edge Ass-HDT Insp"/>
    <s v="VAL-VALVE ASSY"/>
    <x v="1"/>
    <s v="halimn"/>
    <d v="2019-06-20T19:01:26"/>
    <s v="0 Days 11 Hrs"/>
    <s v="PENNC0003461"/>
    <s v="FGKT"/>
    <s v="InNCRework"/>
    <s v="GROMMET KNOT TAIL TOO LONG (X7)"/>
    <s v="NC Rework"/>
    <s v="N"/>
    <m/>
    <m/>
    <n v="4134.3429999999998"/>
  </r>
  <r>
    <s v="23923509-001"/>
    <s v="Available"/>
    <s v="0-24 Hours"/>
    <s v="50531251-02"/>
    <s v="LOTUS EDGE 23MM VALVE ASSEMBLY PENANG"/>
    <m/>
    <m/>
    <s v="23923509"/>
    <n v="1"/>
    <n v="1"/>
    <s v="23923509"/>
    <s v="ZPK1"/>
    <s v="      "/>
    <d v="2019-06-12T14:45:02"/>
    <s v="No"/>
    <x v="3"/>
    <s v="VAL-Edge Ass-Holder Insert"/>
    <s v="VAL-VALVE ASSY"/>
    <x v="1"/>
    <s v="yahayas"/>
    <d v="2019-06-20T14:01:07"/>
    <s v="0 Days 16 Hrs"/>
    <s v="PENNC0003380"/>
    <s v="CTOR"/>
    <s v="Closed"/>
    <s v="CTOR- TISSUE TORN (P1)"/>
    <s v="NC Rework"/>
    <s v="N"/>
    <m/>
    <m/>
    <n v="4134.3429999999998"/>
  </r>
  <r>
    <s v="23923510-001"/>
    <s v="Available"/>
    <s v="0-24 Hours"/>
    <s v="50531252-02"/>
    <s v="LOTUS EDGE 25MM VALVE ASSEMBLY"/>
    <m/>
    <m/>
    <s v="23923510"/>
    <n v="1"/>
    <n v="1"/>
    <s v="23923510"/>
    <s v="ZPK1"/>
    <s v="      "/>
    <d v="2019-06-12T11:48:24"/>
    <s v="No"/>
    <x v="12"/>
    <s v="VAL - Edge Ass - GIPA BRP25"/>
    <s v="VAL-VALVE ASSY"/>
    <x v="1"/>
    <s v="ishaks"/>
    <d v="2019-06-20T16:49:00"/>
    <s v="0 Days 14 Hrs"/>
    <s v="PENNC0003407"/>
    <s v="FLKF"/>
    <s v="Closed"/>
    <s v="J11-J1 LASHING KNOT INCOMPLETELY FUSED "/>
    <s v="NC Rework"/>
    <s v="N"/>
    <d v="2020-03-06T23:59:59"/>
    <m/>
    <n v="4281.8420000000006"/>
  </r>
  <r>
    <s v="23923511-001"/>
    <s v="Available"/>
    <s v="4-7 Days"/>
    <s v="50531252-02"/>
    <s v="LOTUS EDGE 25MM VALVE ASSEMBLY"/>
    <m/>
    <m/>
    <s v="23923511"/>
    <n v="1"/>
    <n v="1"/>
    <s v="23923511"/>
    <s v="ZPK1"/>
    <s v="      "/>
    <d v="2019-06-12T12:26:47"/>
    <s v="No"/>
    <x v="10"/>
    <s v="VAL-Edge Ass-Seal to Leaflet25"/>
    <s v="VAL-VALVE ASSY"/>
    <x v="1"/>
    <s v="mohamc1"/>
    <d v="2019-06-14T11:16:11"/>
    <s v="6 Days 19 Hrs"/>
    <m/>
    <m/>
    <m/>
    <m/>
    <m/>
    <s v="N"/>
    <m/>
    <m/>
    <n v="4281.8420000000006"/>
  </r>
  <r>
    <s v="23923512-001"/>
    <s v="Available"/>
    <s v="0-24 Hours"/>
    <s v="50531252-02"/>
    <s v="LOTUS EDGE 25MM VALVE ASSEMBLY"/>
    <m/>
    <m/>
    <s v="23923512"/>
    <n v="1"/>
    <n v="1"/>
    <s v="23923512"/>
    <s v="ZPK1"/>
    <s v="      "/>
    <d v="2019-06-12T09:42:49"/>
    <s v="No"/>
    <x v="8"/>
    <s v="VAL-Edge Ass-FQC25"/>
    <s v="VAL-VALVE ASSY"/>
    <x v="1"/>
    <s v="madsaln"/>
    <d v="2019-06-20T22:21:08"/>
    <s v="0 Days 8 Hrs"/>
    <m/>
    <m/>
    <m/>
    <m/>
    <m/>
    <s v="N"/>
    <m/>
    <m/>
    <n v="4281.8420000000006"/>
  </r>
  <r>
    <s v="23923513-001"/>
    <s v="Available"/>
    <s v="1-4 Days"/>
    <s v="50531252-02"/>
    <s v="LOTUS EDGE 25MM VALVE ASSEMBLY"/>
    <m/>
    <m/>
    <s v="23923513"/>
    <n v="1"/>
    <n v="1"/>
    <s v="23923513"/>
    <s v="ZPK1"/>
    <s v="      "/>
    <d v="2019-06-12T13:57:13"/>
    <s v="No"/>
    <x v="6"/>
    <s v="VAL-Edge Ass-Holder Insert25"/>
    <s v="VAL-VALVE ASSY"/>
    <x v="1"/>
    <s v="yahayas"/>
    <d v="2019-06-18T22:49:29"/>
    <s v="2 Days 8 Hrs"/>
    <m/>
    <m/>
    <m/>
    <m/>
    <m/>
    <s v="N"/>
    <m/>
    <m/>
    <n v="4281.8420000000006"/>
  </r>
  <r>
    <s v="23923514-001"/>
    <s v="Available"/>
    <s v="1-4 Days"/>
    <s v="50531252-02"/>
    <s v="LOTUS EDGE 25MM VALVE ASSEMBLY"/>
    <m/>
    <m/>
    <s v="23923514"/>
    <n v="1"/>
    <n v="1"/>
    <s v="23923514"/>
    <s v="ZPK1"/>
    <s v="      "/>
    <d v="2019-06-12T15:36:36"/>
    <s v="No"/>
    <x v="6"/>
    <s v="VAL-Edge Ass-Holder Insert25"/>
    <s v="VAL-VALVE ASSY"/>
    <x v="1"/>
    <s v="hashin1"/>
    <d v="2019-06-19T19:49:32"/>
    <s v="1 Days 11 Hrs"/>
    <m/>
    <m/>
    <m/>
    <m/>
    <m/>
    <s v="N"/>
    <m/>
    <m/>
    <n v="4281.8420000000006"/>
  </r>
  <r>
    <s v="23923515-001"/>
    <s v="Available"/>
    <s v="0-24 Hours"/>
    <s v="50531252-02"/>
    <s v="LOTUS EDGE 25MM VALVE ASSEMBLY"/>
    <m/>
    <m/>
    <s v="23923515"/>
    <n v="1"/>
    <n v="1"/>
    <s v="23923515"/>
    <s v="ZPK1"/>
    <s v="      "/>
    <d v="2019-06-12T15:26:37"/>
    <s v="No"/>
    <x v="23"/>
    <s v="VAL-Edge Ass-HDT Insp25"/>
    <s v="VAL-VALVE ASSY"/>
    <x v="1"/>
    <s v="halimn"/>
    <d v="2019-06-20T22:50:06"/>
    <s v="0 Days 8 Hrs"/>
    <m/>
    <m/>
    <m/>
    <m/>
    <m/>
    <s v="N"/>
    <m/>
    <m/>
    <n v="4281.8420000000006"/>
  </r>
  <r>
    <s v="23923516-001"/>
    <s v="Available"/>
    <s v="0-24 Hours"/>
    <s v="50531252-02"/>
    <s v="LOTUS EDGE 25MM VALVE ASSEMBLY"/>
    <m/>
    <m/>
    <s v="23923516"/>
    <n v="1"/>
    <n v="1"/>
    <s v="23923516"/>
    <s v="ZPK1"/>
    <s v="      "/>
    <d v="2019-06-13T07:33:13"/>
    <s v="No"/>
    <x v="12"/>
    <s v="VAL - Edge Ass - GIPA BRP25"/>
    <s v="VAL-VALVE ASSY"/>
    <x v="1"/>
    <s v="ishaks"/>
    <d v="2019-06-20T16:53:03"/>
    <s v="0 Days 14 Hrs"/>
    <m/>
    <m/>
    <m/>
    <m/>
    <m/>
    <s v="N"/>
    <d v="2020-03-06T23:59:59"/>
    <m/>
    <n v="4281.8420000000006"/>
  </r>
  <r>
    <s v="23923517-001"/>
    <s v="Available"/>
    <s v="1-4 Days"/>
    <s v="50531252-02"/>
    <s v="LOTUS EDGE 25MM VALVE ASSEMBLY"/>
    <m/>
    <m/>
    <s v="23923517"/>
    <n v="1"/>
    <n v="1"/>
    <s v="23923517"/>
    <s v="ZPK1"/>
    <s v="      "/>
    <d v="2019-06-13T09:43:36"/>
    <s v="No"/>
    <x v="10"/>
    <s v="VAL-Edge Ass-Seal to Leaflet25"/>
    <s v="VAL-VALVE ASSY"/>
    <x v="1"/>
    <s v="mohdshn"/>
    <d v="2019-06-17T16:07:32"/>
    <s v="3 Days 14 Hrs"/>
    <m/>
    <m/>
    <m/>
    <m/>
    <m/>
    <s v="N"/>
    <m/>
    <m/>
    <n v="4281.8420000000006"/>
  </r>
  <r>
    <s v="23923518-001"/>
    <s v="Available"/>
    <s v="4-7 Days"/>
    <s v="50531252-02"/>
    <s v="LOTUS EDGE 25MM VALVE ASSEMBLY"/>
    <m/>
    <m/>
    <s v="23923518"/>
    <n v="1"/>
    <n v="1"/>
    <s v="23923518"/>
    <s v="ZPK1"/>
    <s v="      "/>
    <d v="2019-06-13T08:32:36"/>
    <s v="No"/>
    <x v="10"/>
    <s v="VAL-Edge Ass-Seal to Leaflet25"/>
    <s v="VAL-VALVE ASSY"/>
    <x v="1"/>
    <s v="abdun21"/>
    <d v="2019-06-14T16:11:38"/>
    <s v="6 Days 14 Hrs"/>
    <m/>
    <m/>
    <m/>
    <m/>
    <m/>
    <s v="N"/>
    <m/>
    <m/>
    <n v="4281.8420000000006"/>
  </r>
  <r>
    <s v="23923519-001"/>
    <s v="Available"/>
    <s v="1-4 Days"/>
    <s v="50531252-02"/>
    <s v="LOTUS EDGE 25MM VALVE ASSEMBLY"/>
    <m/>
    <m/>
    <s v="23923519"/>
    <n v="1"/>
    <n v="1"/>
    <s v="23923519"/>
    <s v="ZPK1"/>
    <s v="      "/>
    <d v="2019-06-14T07:45:22"/>
    <s v="No"/>
    <x v="6"/>
    <s v="VAL-Edge Ass-Holder Insert25"/>
    <s v="VAL-VALVE ASSY"/>
    <x v="1"/>
    <s v="yahayas"/>
    <d v="2019-06-19T19:01:24"/>
    <s v="1 Days 11 Hrs"/>
    <m/>
    <m/>
    <m/>
    <m/>
    <m/>
    <s v="N"/>
    <m/>
    <m/>
    <n v="4281.8420000000006"/>
  </r>
  <r>
    <s v="23923520-001"/>
    <s v="Available"/>
    <s v="0-24 Hours"/>
    <s v="50531252-02"/>
    <s v="LOTUS EDGE 25MM VALVE ASSEMBLY"/>
    <m/>
    <m/>
    <s v="23923520"/>
    <n v="1"/>
    <n v="1"/>
    <s v="23923520"/>
    <s v="ZPK1"/>
    <s v="      "/>
    <d v="2019-06-13T08:33:09"/>
    <s v="No"/>
    <x v="12"/>
    <s v="VAL - Edge Ass - GIPA BRP25"/>
    <s v="VAL-VALVE ASSY"/>
    <x v="1"/>
    <s v="ishaks"/>
    <d v="2019-06-20T16:50:31"/>
    <s v="0 Days 14 Hrs"/>
    <m/>
    <m/>
    <m/>
    <m/>
    <m/>
    <s v="N"/>
    <d v="2020-03-06T23:59:59"/>
    <m/>
    <n v="4281.8420000000006"/>
  </r>
  <r>
    <s v="23923521-001"/>
    <s v="Available"/>
    <s v="1-4 Days"/>
    <s v="50531252-02"/>
    <s v="LOTUS EDGE 25MM VALVE ASSEMBLY"/>
    <m/>
    <m/>
    <s v="23923521"/>
    <n v="1"/>
    <n v="1"/>
    <s v="23923521"/>
    <s v="ZPK1"/>
    <s v="      "/>
    <d v="2019-06-12T11:06:31"/>
    <s v="No"/>
    <x v="23"/>
    <s v="VAL-Edge Ass-HDT Insp25"/>
    <s v="VAL-VALVE ASSY"/>
    <x v="1"/>
    <s v="hassas5"/>
    <d v="2019-06-17T13:33:11"/>
    <s v="3 Days 17 Hrs"/>
    <s v="PENNC0003405"/>
    <s v="BIFK"/>
    <s v="InNCRework"/>
    <s v="BIFK-buckle knot incomplete fuse J1"/>
    <s v="NC Rework"/>
    <s v="N"/>
    <m/>
    <m/>
    <n v="4281.8420000000006"/>
  </r>
  <r>
    <s v="23923522-001"/>
    <s v="Available"/>
    <s v="0-24 Hours"/>
    <s v="50531252-02"/>
    <s v="LOTUS EDGE 25MM VALVE ASSEMBLY"/>
    <m/>
    <m/>
    <s v="23923522"/>
    <n v="1"/>
    <n v="1"/>
    <s v="23923522"/>
    <s v="ZPK1"/>
    <s v="      "/>
    <d v="2019-06-12T12:13:40"/>
    <s v="No"/>
    <x v="12"/>
    <s v="VAL - Edge Ass - GIPA BRP25"/>
    <s v="VAL-VALVE ASSY"/>
    <x v="1"/>
    <s v="ishaks"/>
    <d v="2019-06-20T16:52:36"/>
    <s v="0 Days 14 Hrs"/>
    <m/>
    <m/>
    <m/>
    <m/>
    <m/>
    <s v="N"/>
    <d v="2020-03-06T23:59:59"/>
    <m/>
    <n v="4281.8420000000006"/>
  </r>
  <r>
    <s v="23923523-001"/>
    <s v="Available"/>
    <s v="0-24 Hours"/>
    <s v="50531252-02"/>
    <s v="LOTUS EDGE 25MM VALVE ASSEMBLY"/>
    <m/>
    <m/>
    <s v="23923523"/>
    <n v="1"/>
    <n v="1"/>
    <s v="23923523"/>
    <s v="ZPK1"/>
    <s v="      "/>
    <d v="2019-06-12T14:09:42"/>
    <s v="No"/>
    <x v="12"/>
    <s v="VAL - Edge Ass - GIPA BRP25"/>
    <s v="VAL-VALVE ASSY"/>
    <x v="1"/>
    <s v="ishaks"/>
    <d v="2019-06-20T16:56:27"/>
    <s v="0 Days 14 Hrs"/>
    <m/>
    <m/>
    <m/>
    <m/>
    <m/>
    <s v="N"/>
    <d v="2020-03-06T23:59:59"/>
    <m/>
    <n v="4281.8420000000006"/>
  </r>
  <r>
    <s v="23923524-001"/>
    <s v="Available"/>
    <s v="0-24 Hours"/>
    <s v="50531252-02"/>
    <s v="LOTUS EDGE 25MM VALVE ASSEMBLY"/>
    <m/>
    <m/>
    <s v="23923524"/>
    <n v="1"/>
    <n v="1"/>
    <s v="23923524"/>
    <s v="ZPK1"/>
    <s v="      "/>
    <d v="2019-06-12T10:59:07"/>
    <s v="No"/>
    <x v="12"/>
    <s v="VAL - Edge Ass - GIPA BRP25"/>
    <s v="VAL-VALVE ASSY"/>
    <x v="1"/>
    <s v="ishaks"/>
    <d v="2019-06-20T16:51:21"/>
    <s v="0 Days 14 Hrs"/>
    <m/>
    <m/>
    <m/>
    <m/>
    <m/>
    <s v="N"/>
    <d v="2020-03-06T23:59:59"/>
    <m/>
    <n v="4281.8420000000006"/>
  </r>
  <r>
    <s v="23923525-001"/>
    <s v="Available"/>
    <s v="4-7 Days"/>
    <s v="50531252-02"/>
    <s v="LOTUS EDGE 25MM VALVE ASSEMBLY"/>
    <m/>
    <m/>
    <s v="23923525"/>
    <n v="1"/>
    <n v="1"/>
    <s v="23923525"/>
    <s v="ZPK1"/>
    <s v="      "/>
    <d v="2019-06-12T13:21:42"/>
    <s v="No"/>
    <x v="10"/>
    <s v="VAL-Edge Ass-Seal to Leaflet25"/>
    <s v="VAL-VALVE ASSY"/>
    <x v="1"/>
    <s v="abusema"/>
    <d v="2019-06-14T12:04:50"/>
    <s v="6 Days 18 Hrs"/>
    <m/>
    <m/>
    <m/>
    <m/>
    <m/>
    <s v="N"/>
    <m/>
    <m/>
    <n v="4281.8420000000006"/>
  </r>
  <r>
    <s v="23923526-001"/>
    <s v="Available"/>
    <s v="0-24 Hours"/>
    <s v="50531252-02"/>
    <s v="LOTUS EDGE 25MM VALVE ASSEMBLY"/>
    <m/>
    <m/>
    <s v="23923526"/>
    <n v="1"/>
    <n v="1"/>
    <s v="23923526"/>
    <s v="ZPK1"/>
    <s v="      "/>
    <d v="2019-06-12T11:17:30"/>
    <s v="No"/>
    <x v="22"/>
    <s v="VAL-Edge Ass-Valve Packaging25"/>
    <s v="VAL-VALVE ASSY"/>
    <x v="1"/>
    <s v="hashin1"/>
    <d v="2019-06-20T22:45:26"/>
    <s v="0 Days 8 Hrs"/>
    <m/>
    <m/>
    <m/>
    <m/>
    <m/>
    <s v="N"/>
    <d v="2020-03-06T23:59:59"/>
    <m/>
    <n v="4281.8420000000006"/>
  </r>
  <r>
    <s v="23923527-001"/>
    <s v="Available"/>
    <s v="0-24 Hours"/>
    <s v="50531252-02"/>
    <s v="LOTUS EDGE 25MM VALVE ASSEMBLY"/>
    <m/>
    <m/>
    <s v="23923527"/>
    <n v="1"/>
    <n v="1"/>
    <s v="23923527"/>
    <s v="ZPK1"/>
    <s v="      "/>
    <d v="2019-06-13T08:53:14"/>
    <s v="No"/>
    <x v="12"/>
    <s v="VAL - Edge Ass - GIPA BRP25"/>
    <s v="VAL-VALVE ASSY"/>
    <x v="1"/>
    <s v="ishaks"/>
    <d v="2019-06-20T16:53:52"/>
    <s v="0 Days 14 Hrs"/>
    <m/>
    <m/>
    <m/>
    <m/>
    <m/>
    <s v="N"/>
    <d v="2020-03-06T23:59:59"/>
    <m/>
    <n v="4281.8420000000006"/>
  </r>
  <r>
    <s v="23923528-001"/>
    <s v="Available"/>
    <s v="0-24 Hours"/>
    <s v="50531252-02"/>
    <s v="LOTUS EDGE 25MM VALVE ASSEMBLY"/>
    <m/>
    <m/>
    <s v="23923528"/>
    <n v="1"/>
    <n v="1"/>
    <s v="23923528"/>
    <s v="ZPK1"/>
    <s v="      "/>
    <d v="2019-06-13T09:03:46"/>
    <s v="No"/>
    <x v="12"/>
    <s v="VAL - Edge Ass - GIPA BRP25"/>
    <s v="VAL-VALVE ASSY"/>
    <x v="1"/>
    <s v="ishaks"/>
    <d v="2019-06-20T16:48:06"/>
    <s v="0 Days 14 Hrs"/>
    <m/>
    <m/>
    <m/>
    <m/>
    <m/>
    <s v="N"/>
    <d v="2020-03-06T23:59:59"/>
    <m/>
    <n v="4281.8420000000006"/>
  </r>
  <r>
    <s v="23923530-001"/>
    <s v="Available"/>
    <s v="1-4 Days"/>
    <s v="50531252-02"/>
    <s v="LOTUS EDGE 25MM VALVE ASSEMBLY"/>
    <m/>
    <m/>
    <s v="23923530"/>
    <n v="1"/>
    <n v="1"/>
    <s v="23923530"/>
    <s v="ZPK1"/>
    <s v="      "/>
    <d v="2019-06-13T06:55:46"/>
    <s v="No"/>
    <x v="6"/>
    <s v="VAL-Edge Ass-Holder Insert25"/>
    <s v="VAL-VALVE ASSY"/>
    <x v="1"/>
    <s v="yahayas"/>
    <d v="2019-06-19T17:53:59"/>
    <s v="1 Days 13 Hrs"/>
    <m/>
    <m/>
    <m/>
    <m/>
    <m/>
    <s v="N"/>
    <m/>
    <m/>
    <n v="4281.8420000000006"/>
  </r>
  <r>
    <s v="23923531-001"/>
    <s v="Available"/>
    <s v="1-4 Days"/>
    <s v="50531252-02"/>
    <s v="LOTUS EDGE 25MM VALVE ASSEMBLY"/>
    <m/>
    <m/>
    <s v="23923531"/>
    <n v="1"/>
    <n v="1"/>
    <s v="23923531"/>
    <s v="ZPK1"/>
    <s v="      "/>
    <d v="2019-06-12T13:47:18"/>
    <s v="No"/>
    <x v="6"/>
    <s v="VAL-Edge Ass-Holder Insert25"/>
    <s v="VAL-VALVE ASSY"/>
    <x v="1"/>
    <s v="hashin1"/>
    <d v="2019-06-18T18:59:46"/>
    <s v="2 Days 12 Hrs"/>
    <m/>
    <m/>
    <m/>
    <m/>
    <m/>
    <s v="N"/>
    <m/>
    <m/>
    <n v="4281.8420000000006"/>
  </r>
  <r>
    <s v="23923532-001"/>
    <s v="Available"/>
    <s v="1-4 Days"/>
    <s v="50531252-02"/>
    <s v="LOTUS EDGE 25MM VALVE ASSEMBLY"/>
    <m/>
    <m/>
    <s v="23923532"/>
    <n v="1"/>
    <n v="1"/>
    <s v="23923532"/>
    <s v="ZPK1"/>
    <s v="      "/>
    <d v="2019-06-13T07:32:48"/>
    <s v="No"/>
    <x v="10"/>
    <s v="VAL-Edge Ass-Seal to Leaflet25"/>
    <s v="VAL-VALVE ASSY"/>
    <x v="1"/>
    <s v="abdun20"/>
    <d v="2019-06-17T22:59:01"/>
    <s v="3 Days 8 Hrs"/>
    <m/>
    <m/>
    <m/>
    <m/>
    <m/>
    <s v="N"/>
    <m/>
    <m/>
    <n v="4281.8420000000006"/>
  </r>
  <r>
    <s v="23923533-001"/>
    <s v="Available"/>
    <s v="1-4 Days"/>
    <s v="50531252-02"/>
    <s v="LOTUS EDGE 25MM VALVE ASSEMBLY"/>
    <m/>
    <m/>
    <s v="23923533"/>
    <n v="1"/>
    <n v="1"/>
    <s v="23923533"/>
    <s v="ZPK1"/>
    <s v="      "/>
    <d v="2019-06-12T16:05:53"/>
    <s v="No"/>
    <x v="6"/>
    <s v="VAL-Edge Ass-Holder Insert25"/>
    <s v="VAL-VALVE ASSY"/>
    <x v="1"/>
    <s v="hashin1"/>
    <d v="2019-06-18T15:43:20"/>
    <s v="2 Days 15 Hrs"/>
    <m/>
    <m/>
    <m/>
    <m/>
    <m/>
    <s v="N"/>
    <m/>
    <m/>
    <n v="4281.8420000000006"/>
  </r>
  <r>
    <s v="23923535-001"/>
    <s v="Available"/>
    <s v="1-4 Days"/>
    <s v="50531252-02"/>
    <s v="LOTUS EDGE 25MM VALVE ASSEMBLY"/>
    <m/>
    <m/>
    <s v="23923535"/>
    <n v="1"/>
    <n v="1"/>
    <s v="23923535"/>
    <s v="ZPK1"/>
    <s v="      "/>
    <d v="2019-06-13T08:42:10"/>
    <s v="No"/>
    <x v="6"/>
    <s v="VAL-Edge Ass-Holder Insert25"/>
    <s v="VAL-VALVE ASSY"/>
    <x v="1"/>
    <s v="yahayas"/>
    <d v="2019-06-19T18:02:49"/>
    <s v="1 Days 12 Hrs"/>
    <m/>
    <m/>
    <m/>
    <m/>
    <m/>
    <s v="N"/>
    <m/>
    <m/>
    <n v="4281.8420000000006"/>
  </r>
  <r>
    <s v="23923536-001"/>
    <s v="Available"/>
    <s v="1-4 Days"/>
    <s v="50525282-02"/>
    <s v="LOTUS EDGE 27 MM VALVE ASSEMBLY"/>
    <m/>
    <m/>
    <s v="23923536"/>
    <n v="1"/>
    <n v="1"/>
    <s v="23923536"/>
    <s v="ZPK1"/>
    <s v="      "/>
    <d v="2019-06-11T14:19:21"/>
    <s v="No"/>
    <x v="3"/>
    <s v="VAL-Edge Ass-Holder Insert"/>
    <s v="VAL-VALVE ASSY"/>
    <x v="1"/>
    <s v="razalip"/>
    <d v="2019-06-17T15:10:41"/>
    <s v="3 Days 15 Hrs"/>
    <m/>
    <m/>
    <m/>
    <m/>
    <m/>
    <s v="N"/>
    <m/>
    <m/>
    <n v="4139.57"/>
  </r>
  <r>
    <s v="23923537-001"/>
    <s v="Available"/>
    <s v="1-4 Days"/>
    <s v="50525282-02"/>
    <s v="LOTUS EDGE 27 MM VALVE ASSEMBLY"/>
    <m/>
    <m/>
    <s v="23923537"/>
    <n v="1"/>
    <n v="1"/>
    <s v="23923537"/>
    <s v="ZPK1"/>
    <s v="      "/>
    <d v="2019-06-11T10:03:48"/>
    <s v="No"/>
    <x v="4"/>
    <s v="VAL-Edge Ass-Seal to Leaflet"/>
    <s v="VAL-VALVE ASSY"/>
    <x v="1"/>
    <s v="abdun21"/>
    <d v="2019-06-17T19:51:00"/>
    <s v="3 Days 11 Hrs"/>
    <m/>
    <m/>
    <m/>
    <m/>
    <m/>
    <s v="N"/>
    <m/>
    <m/>
    <n v="4139.57"/>
  </r>
  <r>
    <s v="23923538-001"/>
    <s v="Available"/>
    <s v="1-4 Days"/>
    <s v="50525282-02"/>
    <s v="LOTUS EDGE 27 MM VALVE ASSEMBLY"/>
    <m/>
    <m/>
    <s v="23923538"/>
    <n v="1"/>
    <n v="1"/>
    <s v="23923538"/>
    <s v="ZPK1"/>
    <s v="      "/>
    <d v="2019-06-11T14:51:24"/>
    <s v="No"/>
    <x v="4"/>
    <s v="VAL-Edge Ass-Seal to Leaflet"/>
    <s v="VAL-VALVE ASSY"/>
    <x v="1"/>
    <s v="abdulra"/>
    <d v="2019-06-17T09:20:31"/>
    <s v="3 Days 21 Hrs"/>
    <m/>
    <m/>
    <m/>
    <m/>
    <m/>
    <s v="N"/>
    <m/>
    <m/>
    <n v="4139.57"/>
  </r>
  <r>
    <s v="23923540-001"/>
    <s v="Available"/>
    <s v="1-4 Days"/>
    <s v="50525282-02"/>
    <s v="LOTUS EDGE 27 MM VALVE ASSEMBLY"/>
    <m/>
    <m/>
    <s v="23923540"/>
    <n v="1"/>
    <n v="1"/>
    <s v="23923540"/>
    <s v="ZPK1"/>
    <s v="      "/>
    <d v="2019-06-11T08:46:00"/>
    <s v="No"/>
    <x v="27"/>
    <s v="VAL-Edge Ass-Post Braid Insp"/>
    <s v="VAL-VALVE ASSY"/>
    <x v="1"/>
    <s v="mohan11"/>
    <d v="2019-06-19T11:55:11"/>
    <s v="1 Days 19 Hrs"/>
    <m/>
    <m/>
    <m/>
    <m/>
    <m/>
    <s v="N"/>
    <m/>
    <m/>
    <n v="4139.57"/>
  </r>
  <r>
    <s v="23923541-001"/>
    <s v="Available"/>
    <s v="0-24 Hours"/>
    <s v="50525282-02"/>
    <s v="LOTUS EDGE 27 MM VALVE ASSEMBLY"/>
    <m/>
    <m/>
    <s v="23923541"/>
    <n v="1"/>
    <n v="1"/>
    <s v="23923541"/>
    <s v="ZPK1"/>
    <s v="      "/>
    <d v="2019-06-11T12:18:54"/>
    <s v="No"/>
    <x v="2"/>
    <s v="VAL-Edge Ass-Valve Packaging"/>
    <s v="VAL-VALVE ASSY"/>
    <x v="1"/>
    <s v="hashin1"/>
    <d v="2019-06-20T18:45:43"/>
    <s v="0 Days 12 Hrs"/>
    <m/>
    <m/>
    <m/>
    <m/>
    <m/>
    <s v="N"/>
    <d v="2020-03-06T23:59:59"/>
    <m/>
    <n v="4139.57"/>
  </r>
  <r>
    <s v="23923542-001"/>
    <s v="Available"/>
    <s v="1-4 Days"/>
    <s v="50525282-02"/>
    <s v="LOTUS EDGE 27 MM VALVE ASSEMBLY"/>
    <m/>
    <m/>
    <s v="23923542"/>
    <n v="1"/>
    <n v="1"/>
    <s v="23923542"/>
    <s v="ZPK1"/>
    <s v="      "/>
    <d v="2019-06-12T10:56:04"/>
    <s v="No"/>
    <x v="4"/>
    <s v="VAL-Edge Ass-Seal to Leaflet"/>
    <s v="VAL-VALVE ASSY"/>
    <x v="1"/>
    <s v="abdulra"/>
    <d v="2019-06-17T16:38:59"/>
    <s v="3 Days 14 Hrs"/>
    <m/>
    <m/>
    <m/>
    <m/>
    <m/>
    <s v="N"/>
    <m/>
    <m/>
    <n v="4139.57"/>
  </r>
  <r>
    <s v="23923543-001"/>
    <s v="Available"/>
    <s v="1-4 Days"/>
    <s v="50525282-02"/>
    <s v="LOTUS EDGE 27 MM VALVE ASSEMBLY"/>
    <m/>
    <m/>
    <s v="23923543"/>
    <n v="1"/>
    <n v="1"/>
    <s v="23923543"/>
    <s v="ZPK1"/>
    <s v="      "/>
    <d v="2019-06-12T13:48:21"/>
    <s v="No"/>
    <x v="4"/>
    <s v="VAL-Edge Ass-Seal to Leaflet"/>
    <s v="VAL-VALVE ASSY"/>
    <x v="1"/>
    <s v="abdulra"/>
    <d v="2019-06-18T14:57:32"/>
    <s v="2 Days 16 Hrs"/>
    <m/>
    <m/>
    <m/>
    <m/>
    <m/>
    <s v="N"/>
    <m/>
    <m/>
    <n v="4139.57"/>
  </r>
  <r>
    <s v="23923544-001"/>
    <s v="Available"/>
    <s v="1-4 Days"/>
    <s v="50525282-02"/>
    <s v="LOTUS EDGE 27 MM VALVE ASSEMBLY"/>
    <m/>
    <m/>
    <s v="23923544"/>
    <n v="1"/>
    <n v="1"/>
    <s v="23923544"/>
    <s v="ZPK1"/>
    <s v="      "/>
    <d v="2019-06-13T06:48:44"/>
    <s v="No"/>
    <x v="4"/>
    <s v="VAL-Edge Ass-Seal to Leaflet"/>
    <s v="VAL-VALVE ASSY"/>
    <x v="1"/>
    <s v="gopalam"/>
    <d v="2019-06-18T18:55:29"/>
    <s v="2 Days 12 Hrs"/>
    <m/>
    <m/>
    <m/>
    <m/>
    <m/>
    <s v="N"/>
    <m/>
    <m/>
    <n v="4139.57"/>
  </r>
  <r>
    <s v="23923546-001"/>
    <s v="Available"/>
    <s v="0-24 Hours"/>
    <s v="50525282-02"/>
    <s v="LOTUS EDGE 27 MM VALVE ASSEMBLY"/>
    <m/>
    <m/>
    <s v="23923546"/>
    <n v="1"/>
    <n v="1"/>
    <s v="23923546"/>
    <s v="ZPK1"/>
    <s v="      "/>
    <d v="2019-06-12T14:46:46"/>
    <s v="No"/>
    <x v="4"/>
    <s v="VAL-Edge Ass-Seal to Leaflet"/>
    <s v="VAL-VALVE ASSY"/>
    <x v="1"/>
    <s v="mohamc1"/>
    <d v="2019-06-20T13:33:39"/>
    <s v="0 Days 17 Hrs"/>
    <m/>
    <m/>
    <m/>
    <m/>
    <m/>
    <s v="N"/>
    <m/>
    <m/>
    <n v="4139.57"/>
  </r>
  <r>
    <s v="23923547-001"/>
    <s v="Available"/>
    <s v="1-4 Days"/>
    <s v="50525282-02"/>
    <s v="LOTUS EDGE 27 MM VALVE ASSEMBLY"/>
    <m/>
    <m/>
    <s v="23923547"/>
    <n v="1"/>
    <n v="1"/>
    <s v="23923547"/>
    <s v="ZPK1"/>
    <s v="      "/>
    <d v="2019-06-12T12:17:36"/>
    <s v="No"/>
    <x v="3"/>
    <s v="VAL-Edge Ass-Holder Insert"/>
    <s v="VAL-VALVE ASSY"/>
    <x v="1"/>
    <s v="razalip"/>
    <d v="2019-06-18T14:18:06"/>
    <s v="2 Days 16 Hrs"/>
    <m/>
    <m/>
    <m/>
    <m/>
    <m/>
    <s v="N"/>
    <m/>
    <m/>
    <n v="4139.57"/>
  </r>
  <r>
    <s v="23923548-001"/>
    <s v="Available"/>
    <s v="0-24 Hours"/>
    <s v="50525282-02"/>
    <s v="LOTUS EDGE 27 MM VALVE ASSEMBLY"/>
    <m/>
    <m/>
    <s v="23923548"/>
    <n v="1"/>
    <n v="1"/>
    <s v="23923548"/>
    <s v="ZPK1"/>
    <s v="      "/>
    <d v="2019-06-12T13:38:03"/>
    <s v="No"/>
    <x v="3"/>
    <s v="VAL-Edge Ass-Holder Insert"/>
    <s v="VAL-VALVE ASSY"/>
    <x v="1"/>
    <s v="razalip"/>
    <d v="2019-06-20T14:16:01"/>
    <s v="0 Days 16 Hrs"/>
    <m/>
    <m/>
    <m/>
    <m/>
    <m/>
    <s v="N"/>
    <m/>
    <m/>
    <n v="4139.57"/>
  </r>
  <r>
    <s v="23923549-001"/>
    <s v="Available"/>
    <s v="1-4 Days"/>
    <s v="50525282-02"/>
    <s v="LOTUS EDGE 27 MM VALVE ASSEMBLY"/>
    <m/>
    <m/>
    <s v="23923549"/>
    <n v="1"/>
    <n v="1"/>
    <s v="23923549"/>
    <s v="ZPK1"/>
    <s v="      "/>
    <d v="2019-06-12T11:25:13"/>
    <s v="No"/>
    <x v="3"/>
    <s v="VAL-Edge Ass-Holder Insert"/>
    <s v="VAL-VALVE ASSY"/>
    <x v="1"/>
    <s v="hashin1"/>
    <d v="2019-06-19T18:17:29"/>
    <s v="1 Days 12 Hrs"/>
    <m/>
    <m/>
    <m/>
    <m/>
    <m/>
    <s v="N"/>
    <m/>
    <m/>
    <n v="4139.57"/>
  </r>
  <r>
    <s v="23923550-001"/>
    <s v="Available"/>
    <s v="1-4 Days"/>
    <s v="50525282-02"/>
    <s v="LOTUS EDGE 27 MM VALVE ASSEMBLY"/>
    <m/>
    <m/>
    <s v="23923550"/>
    <n v="1"/>
    <n v="1"/>
    <s v="23923550"/>
    <s v="ZPK1"/>
    <s v="      "/>
    <d v="2019-06-11T12:02:21"/>
    <s v="No"/>
    <x v="4"/>
    <s v="VAL-Edge Ass-Seal to Leaflet"/>
    <s v="VAL-VALVE ASSY"/>
    <x v="1"/>
    <s v="mhdyusz"/>
    <d v="2019-06-18T17:06:02"/>
    <s v="2 Days 13 Hrs"/>
    <m/>
    <m/>
    <m/>
    <m/>
    <m/>
    <s v="N"/>
    <m/>
    <m/>
    <n v="4139.57"/>
  </r>
  <r>
    <s v="23923551-001"/>
    <s v="Available"/>
    <s v="1-4 Days"/>
    <s v="50525282-02"/>
    <s v="LOTUS EDGE 27 MM VALVE ASSEMBLY"/>
    <m/>
    <m/>
    <s v="23923551"/>
    <n v="1"/>
    <n v="1"/>
    <s v="23923551"/>
    <s v="ZPK1"/>
    <s v="      "/>
    <d v="2019-06-12T13:10:52"/>
    <s v="No"/>
    <x v="3"/>
    <s v="VAL-Edge Ass-Holder Insert"/>
    <s v="VAL-VALVE ASSY"/>
    <x v="1"/>
    <s v="hashin1"/>
    <d v="2019-06-19T18:39:07"/>
    <s v="1 Days 12 Hrs"/>
    <m/>
    <m/>
    <m/>
    <m/>
    <m/>
    <s v="N"/>
    <m/>
    <m/>
    <n v="4139.57"/>
  </r>
  <r>
    <s v="23923552-001"/>
    <s v="Available"/>
    <s v="1-4 Days"/>
    <s v="50525282-02"/>
    <s v="LOTUS EDGE 27 MM VALVE ASSEMBLY"/>
    <m/>
    <m/>
    <s v="23923552"/>
    <n v="1"/>
    <n v="1"/>
    <s v="23923552"/>
    <s v="ZPK1"/>
    <s v="      "/>
    <d v="2019-06-12T14:54:30"/>
    <s v="No"/>
    <x v="4"/>
    <s v="VAL-Edge Ass-Seal to Leaflet"/>
    <s v="VAL-VALVE ASSY"/>
    <x v="1"/>
    <s v="abdulra"/>
    <d v="2019-06-17T14:46:41"/>
    <s v="3 Days 16 Hrs"/>
    <m/>
    <m/>
    <m/>
    <m/>
    <m/>
    <s v="N"/>
    <m/>
    <m/>
    <n v="4139.57"/>
  </r>
  <r>
    <s v="23923553-001"/>
    <s v="Available"/>
    <s v="0-24 Hours"/>
    <s v="50525282-02"/>
    <s v="LOTUS EDGE 27 MM VALVE ASSEMBLY"/>
    <m/>
    <m/>
    <s v="23923553"/>
    <n v="1"/>
    <n v="1"/>
    <s v="23923553"/>
    <s v="ZPK1"/>
    <s v="      "/>
    <d v="2019-06-11T14:50:17"/>
    <s v="No"/>
    <x v="3"/>
    <s v="VAL-Edge Ass-Holder Insert"/>
    <s v="VAL-VALVE ASSY"/>
    <x v="1"/>
    <s v="razalip"/>
    <d v="2019-06-20T14:50:08"/>
    <s v="0 Days 16 Hrs"/>
    <m/>
    <m/>
    <m/>
    <m/>
    <m/>
    <s v="N"/>
    <m/>
    <m/>
    <n v="4139.57"/>
  </r>
  <r>
    <s v="23923555-001"/>
    <s v="Available"/>
    <s v="1-4 Days"/>
    <s v="50525282-02"/>
    <s v="LOTUS EDGE 27 MM VALVE ASSEMBLY"/>
    <m/>
    <m/>
    <s v="23923555"/>
    <n v="1"/>
    <n v="1"/>
    <s v="23923555"/>
    <s v="ZPK1"/>
    <s v="      "/>
    <d v="2019-06-11T12:00:13"/>
    <s v="No"/>
    <x v="4"/>
    <s v="VAL-Edge Ass-Seal to Leaflet"/>
    <s v="VAL-VALVE ASSY"/>
    <x v="1"/>
    <s v="abusema"/>
    <d v="2019-06-18T07:58:34"/>
    <s v="2 Days 23 Hrs"/>
    <m/>
    <m/>
    <m/>
    <m/>
    <m/>
    <s v="N"/>
    <m/>
    <m/>
    <n v="4139.57"/>
  </r>
  <r>
    <s v="23923557-001"/>
    <s v="Available"/>
    <s v="7-14 Days"/>
    <s v="50525282-02"/>
    <s v="LOTUS EDGE 27 MM VALVE ASSEMBLY"/>
    <m/>
    <m/>
    <s v="23923557"/>
    <n v="1"/>
    <n v="1"/>
    <s v="23923557"/>
    <s v="ZPK1"/>
    <s v="      "/>
    <d v="2019-06-11T14:01:17"/>
    <s v="No"/>
    <x v="13"/>
    <s v="VAL-Edge Ass-Post to Leaflet"/>
    <s v="VAL-VALVE ASSY"/>
    <x v="1"/>
    <s v="arifinn"/>
    <d v="2019-06-12T15:56:33"/>
    <s v="8 Days 15 Hrs"/>
    <m/>
    <m/>
    <m/>
    <m/>
    <m/>
    <s v="N"/>
    <m/>
    <m/>
    <n v="4139.57"/>
  </r>
  <r>
    <s v="23923565-001"/>
    <s v="Available"/>
    <s v="0-24 Hours"/>
    <s v="50535701-01"/>
    <s v="LOTUS EDGE STITCHED LEAFLET BSC - 25MM"/>
    <m/>
    <m/>
    <s v="23923565"/>
    <n v="1"/>
    <n v="1"/>
    <s v="23923565"/>
    <s v="ZPK1"/>
    <s v="      "/>
    <d v="2019-06-12T08:18:10"/>
    <s v="No"/>
    <x v="21"/>
    <s v="VAL-STITCH-STITCH INSPECT"/>
    <s v="VAL-STITCH LEAFLET"/>
    <x v="0"/>
    <s v="zulkifa"/>
    <d v="2019-06-20T14:32:01"/>
    <s v="0 Days 16 Hrs"/>
    <m/>
    <m/>
    <m/>
    <m/>
    <m/>
    <s v="N"/>
    <d v="2019-12-07T23:59:59"/>
    <m/>
    <n v="1692.0720000000001"/>
  </r>
  <r>
    <s v="23923566-001"/>
    <s v="Available"/>
    <s v="7-14 Days"/>
    <s v="91034670-01"/>
    <s v="SA4646 - 27MM STITCHED LEAFLET CE"/>
    <m/>
    <m/>
    <s v="23923566"/>
    <n v="1"/>
    <n v="1"/>
    <s v="23923566"/>
    <s v="ZPK1"/>
    <s v="      "/>
    <d v="2019-06-12T07:36:02"/>
    <s v="No"/>
    <x v="1"/>
    <s v="VAL-STITCH-STITCH INSPECT"/>
    <s v="VAL-STITCH LEAFLET"/>
    <x v="0"/>
    <s v="matnoon"/>
    <d v="2019-06-13T09:56:40"/>
    <s v="7 Days 21 Hrs"/>
    <m/>
    <m/>
    <m/>
    <m/>
    <m/>
    <s v="N"/>
    <d v="2019-12-07T23:59:59"/>
    <m/>
    <n v="1001.4480000000001"/>
  </r>
  <r>
    <s v="23923567-001"/>
    <s v="Available"/>
    <s v="7-14 Days"/>
    <s v="91034670-01"/>
    <s v="SA4646 - 27MM STITCHED LEAFLET CE"/>
    <m/>
    <m/>
    <s v="23923567"/>
    <n v="1"/>
    <n v="1"/>
    <s v="23923567"/>
    <s v="ZPK1"/>
    <s v="      "/>
    <d v="2019-06-12T07:46:08"/>
    <s v="No"/>
    <x v="1"/>
    <s v="VAL-STITCH-STITCH INSPECT"/>
    <s v="VAL-STITCH LEAFLET"/>
    <x v="0"/>
    <s v="omarn2"/>
    <d v="2019-06-13T08:17:43"/>
    <s v="7 Days 22 Hrs"/>
    <m/>
    <m/>
    <m/>
    <m/>
    <m/>
    <s v="N"/>
    <d v="2019-12-07T23:59:59"/>
    <m/>
    <n v="1001.4480000000001"/>
  </r>
  <r>
    <s v="23923568-001"/>
    <s v="Available"/>
    <s v="7-14 Days"/>
    <s v="91034670-01"/>
    <s v="SA4646 - 27MM STITCHED LEAFLET CE"/>
    <m/>
    <m/>
    <s v="23923568"/>
    <n v="1"/>
    <n v="1"/>
    <s v="23923568"/>
    <s v="ZPK1"/>
    <s v="      "/>
    <d v="2019-06-12T11:20:39"/>
    <s v="No"/>
    <x v="20"/>
    <s v="VAL-STITCH-STITCH LEAFLET"/>
    <s v="VAL-STITCH LEAFLET"/>
    <x v="0"/>
    <s v="hussas2"/>
    <d v="2019-06-12T12:24:53"/>
    <s v="8 Days 18 Hrs"/>
    <m/>
    <m/>
    <m/>
    <m/>
    <m/>
    <s v="N"/>
    <d v="2019-12-07T23:59:59"/>
    <m/>
    <n v="1001.4480000000001"/>
  </r>
  <r>
    <s v="23923569-001"/>
    <s v="Available"/>
    <s v="7-14 Days"/>
    <s v="91034670-01"/>
    <s v="SA4646 - 27MM STITCHED LEAFLET CE"/>
    <m/>
    <m/>
    <s v="23923569"/>
    <n v="1"/>
    <n v="1"/>
    <s v="23923569"/>
    <s v="ZPK1"/>
    <s v="      "/>
    <d v="2019-06-12T07:25:05"/>
    <s v="No"/>
    <x v="1"/>
    <s v="VAL-STITCH-STITCH INSPECT"/>
    <s v="VAL-STITCH LEAFLET"/>
    <x v="0"/>
    <s v="omarn2"/>
    <d v="2019-06-13T08:29:57"/>
    <s v="7 Days 22 Hrs"/>
    <m/>
    <m/>
    <m/>
    <m/>
    <m/>
    <s v="N"/>
    <d v="2019-12-07T23:59:59"/>
    <m/>
    <n v="1001.4480000000001"/>
  </r>
  <r>
    <s v="23923570-001"/>
    <s v="Available"/>
    <s v="7-14 Days"/>
    <s v="91034670-01"/>
    <s v="SA4646 - 27MM STITCHED LEAFLET CE"/>
    <m/>
    <m/>
    <s v="23923570"/>
    <n v="1"/>
    <n v="1"/>
    <s v="23923570"/>
    <s v="ZPK1"/>
    <s v="      "/>
    <d v="2019-06-12T13:56:27"/>
    <s v="No"/>
    <x v="1"/>
    <s v="VAL-STITCH-STITCH INSPECT"/>
    <s v="VAL-STITCH LEAFLET"/>
    <x v="0"/>
    <s v="arifin1"/>
    <d v="2019-06-13T08:42:08"/>
    <s v="7 Days 22 Hrs"/>
    <m/>
    <m/>
    <m/>
    <m/>
    <m/>
    <s v="N"/>
    <d v="2019-12-07T23:59:59"/>
    <m/>
    <n v="1001.4480000000001"/>
  </r>
  <r>
    <s v="23923571-001"/>
    <s v="Available"/>
    <s v="7-14 Days"/>
    <s v="91034670-01"/>
    <s v="SA4646 - 27MM STITCHED LEAFLET CE"/>
    <m/>
    <m/>
    <s v="23923571"/>
    <n v="1"/>
    <n v="1"/>
    <s v="23923571"/>
    <s v="ZPK1"/>
    <s v="      "/>
    <d v="2019-06-12T13:39:08"/>
    <s v="No"/>
    <x v="1"/>
    <s v="VAL-STITCH-STITCH INSPECT"/>
    <s v="VAL-STITCH LEAFLET"/>
    <x v="0"/>
    <s v="omarn2"/>
    <d v="2019-06-13T11:18:39"/>
    <s v="7 Days 19 Hrs"/>
    <m/>
    <m/>
    <m/>
    <m/>
    <m/>
    <s v="N"/>
    <d v="2019-12-07T23:59:59"/>
    <m/>
    <n v="1001.4480000000001"/>
  </r>
  <r>
    <s v="23923572-001"/>
    <s v="Available"/>
    <s v="1-4 Days"/>
    <s v="91034670-01"/>
    <s v="SA4646 - 27MM STITCHED LEAFLET CE"/>
    <m/>
    <m/>
    <s v="23923572"/>
    <n v="1"/>
    <n v="1"/>
    <s v="23923572"/>
    <s v="ZPK1"/>
    <s v="      "/>
    <d v="2019-06-12T13:47:54"/>
    <s v="No"/>
    <x v="1"/>
    <s v="VAL-STITCH-STITCH INSPECT"/>
    <s v="VAL-STITCH LEAFLET"/>
    <x v="0"/>
    <s v="shanms1"/>
    <d v="2019-06-17T14:09:28"/>
    <s v="3 Days 16 Hrs"/>
    <m/>
    <m/>
    <m/>
    <m/>
    <m/>
    <s v="N"/>
    <d v="2019-12-07T23:59:59"/>
    <m/>
    <n v="1001.4480000000001"/>
  </r>
  <r>
    <s v="23923573-001"/>
    <s v="Available"/>
    <s v="1-4 Days"/>
    <s v="91034670-01"/>
    <s v="SA4646 - 27MM STITCHED LEAFLET CE"/>
    <m/>
    <m/>
    <s v="23923573"/>
    <n v="1"/>
    <n v="1"/>
    <s v="23923573"/>
    <s v="ZPK1"/>
    <s v="      "/>
    <d v="2019-06-12T11:43:01"/>
    <s v="No"/>
    <x v="1"/>
    <s v="VAL-STITCH-STITCH INSPECT"/>
    <s v="VAL-STITCH LEAFLET"/>
    <x v="0"/>
    <s v="shanms1"/>
    <d v="2019-06-17T15:00:10"/>
    <s v="3 Days 16 Hrs"/>
    <m/>
    <m/>
    <m/>
    <m/>
    <m/>
    <s v="N"/>
    <d v="2019-12-07T23:59:59"/>
    <m/>
    <n v="1001.4480000000001"/>
  </r>
  <r>
    <s v="23923574-001"/>
    <s v="Available"/>
    <s v="7-14 Days"/>
    <s v="91034670-01"/>
    <s v="SA4646 - 27MM STITCHED LEAFLET CE"/>
    <m/>
    <m/>
    <s v="23923574"/>
    <n v="1"/>
    <n v="1"/>
    <s v="23923574"/>
    <s v="ZPK1"/>
    <s v="      "/>
    <d v="2019-06-12T12:04:44"/>
    <s v="No"/>
    <x v="1"/>
    <s v="VAL-STITCH-STITCH INSPECT"/>
    <s v="VAL-STITCH LEAFLET"/>
    <x v="0"/>
    <s v="omarn2"/>
    <d v="2019-06-13T09:01:22"/>
    <s v="7 Days 21 Hrs"/>
    <m/>
    <m/>
    <m/>
    <m/>
    <m/>
    <s v="N"/>
    <d v="2019-12-07T23:59:59"/>
    <m/>
    <n v="1001.4480000000001"/>
  </r>
  <r>
    <s v="23923575-001"/>
    <s v="Available"/>
    <s v="7-14 Days"/>
    <s v="91034670-01"/>
    <s v="SA4646 - 27MM STITCHED LEAFLET CE"/>
    <m/>
    <m/>
    <s v="23923575"/>
    <n v="1"/>
    <n v="1"/>
    <s v="23923575"/>
    <s v="ZPK1"/>
    <s v="      "/>
    <d v="2019-06-12T14:06:38"/>
    <s v="No"/>
    <x v="20"/>
    <s v="VAL-STITCH-STITCH LEAFLET"/>
    <s v="VAL-STITCH LEAFLET"/>
    <x v="0"/>
    <s v="hussas2"/>
    <d v="2019-06-12T15:45:05"/>
    <s v="8 Days 15 Hrs"/>
    <m/>
    <m/>
    <m/>
    <m/>
    <m/>
    <s v="N"/>
    <d v="2019-12-07T23:59:59"/>
    <m/>
    <n v="1001.4480000000001"/>
  </r>
  <r>
    <s v="23923576-001"/>
    <s v="Available"/>
    <s v="7-14 Days"/>
    <s v="91034670-01"/>
    <s v="SA4646 - 27MM STITCHED LEAFLET CE"/>
    <m/>
    <m/>
    <s v="23923576"/>
    <n v="1"/>
    <n v="1"/>
    <s v="23923576"/>
    <s v="ZPK1"/>
    <s v="      "/>
    <d v="2019-06-12T10:51:06"/>
    <s v="No"/>
    <x v="1"/>
    <s v="VAL-STITCH-STITCH INSPECT"/>
    <s v="VAL-STITCH LEAFLET"/>
    <x v="0"/>
    <s v="omarn2"/>
    <d v="2019-06-13T09:45:12"/>
    <s v="7 Days 21 Hrs"/>
    <m/>
    <m/>
    <m/>
    <m/>
    <m/>
    <s v="N"/>
    <d v="2019-12-07T23:59:59"/>
    <m/>
    <n v="1001.4480000000001"/>
  </r>
  <r>
    <s v="23923577-001"/>
    <s v="Available"/>
    <s v="1-4 Days"/>
    <s v="91034670-01"/>
    <s v="SA4646 - 27MM STITCHED LEAFLET CE"/>
    <m/>
    <m/>
    <s v="23923577"/>
    <n v="1"/>
    <n v="1"/>
    <s v="23923577"/>
    <s v="ZPK1"/>
    <s v="      "/>
    <d v="2019-06-13T07:49:28"/>
    <s v="No"/>
    <x v="1"/>
    <s v="VAL-STITCH-STITCH INSPECT"/>
    <s v="VAL-STITCH LEAFLET"/>
    <x v="0"/>
    <s v="shanms1"/>
    <d v="2019-06-17T14:38:32"/>
    <s v="3 Days 16 Hrs"/>
    <m/>
    <m/>
    <m/>
    <m/>
    <m/>
    <s v="N"/>
    <d v="2019-12-07T23:59:59"/>
    <m/>
    <n v="1001.4480000000001"/>
  </r>
  <r>
    <s v="23923578-001"/>
    <s v="Available"/>
    <s v="7-14 Days"/>
    <s v="91034670-01"/>
    <s v="SA4646 - 27MM STITCHED LEAFLET CE"/>
    <m/>
    <m/>
    <s v="23923578"/>
    <n v="1"/>
    <n v="1"/>
    <s v="23923578"/>
    <s v="ZPK1"/>
    <s v="      "/>
    <d v="2019-06-12T10:43:42"/>
    <s v="No"/>
    <x v="20"/>
    <s v="VAL-STITCH-STITCH LEAFLET"/>
    <s v="VAL-STITCH LEAFLET"/>
    <x v="0"/>
    <s v="shafieh"/>
    <d v="2019-06-12T15:57:14"/>
    <s v="8 Days 15 Hrs"/>
    <m/>
    <m/>
    <m/>
    <m/>
    <m/>
    <s v="N"/>
    <d v="2019-12-07T23:59:59"/>
    <m/>
    <n v="1001.4480000000001"/>
  </r>
  <r>
    <s v="23923579-001"/>
    <s v="Available"/>
    <s v="1-4 Days"/>
    <s v="91034675-01"/>
    <s v="SA6217 - CUT LEAFLET 25MM GAL"/>
    <m/>
    <m/>
    <s v="23923579"/>
    <n v="120"/>
    <n v="112"/>
    <s v="23923579"/>
    <s v="ZPK1"/>
    <s v="      "/>
    <d v="2019-06-12T08:35:36"/>
    <s v="No"/>
    <x v="32"/>
    <s v="VAL-CUT LEAF25-DROOP MEASURE"/>
    <s v="VAL CUT LEAFLET"/>
    <x v="2"/>
    <s v="sanis"/>
    <d v="2019-06-17T09:58:43"/>
    <s v="3 Days 21 Hrs"/>
    <m/>
    <m/>
    <m/>
    <m/>
    <m/>
    <s v="N"/>
    <d v="2020-02-03T23:59:59"/>
    <m/>
    <n v="147.49700000000001"/>
  </r>
  <r>
    <s v="23923580-001"/>
    <s v="Available"/>
    <s v="0-24 Hours"/>
    <s v="91034675-01"/>
    <s v="SA6217 - CUT LEAFLET 25MM GAL"/>
    <m/>
    <m/>
    <s v="23923580"/>
    <n v="120"/>
    <n v="93"/>
    <s v="23923580"/>
    <s v="ZPK1"/>
    <s v="      "/>
    <d v="2019-06-12T08:43:22"/>
    <s v="No"/>
    <x v="9"/>
    <s v="VAL-CUT LEAFLET25-FINAL INSPECT"/>
    <s v="VAL CUT LEAFLET"/>
    <x v="2"/>
    <s v="abdular"/>
    <d v="2019-06-20T15:46:48"/>
    <s v="0 Days 15 Hrs"/>
    <m/>
    <m/>
    <m/>
    <m/>
    <m/>
    <s v="N"/>
    <d v="2020-02-03T23:59:59"/>
    <m/>
    <n v="147.49700000000001"/>
  </r>
  <r>
    <s v="23923581-001"/>
    <s v="Available"/>
    <s v="0-24 Hours"/>
    <s v="91034675-01"/>
    <s v="SA6217 - CUT LEAFLET 25MM GAL"/>
    <m/>
    <m/>
    <s v="23923581"/>
    <n v="120"/>
    <n v="120"/>
    <s v="23923581"/>
    <s v="ZPK1"/>
    <s v="      "/>
    <d v="2019-06-12T08:34:49"/>
    <s v="No"/>
    <x v="33"/>
    <s v="VAL-CUT LEAFLET25-TISSUE CUT"/>
    <s v="VAL CUT LEAFLET"/>
    <x v="2"/>
    <s v="tajuddi"/>
    <d v="2019-06-20T14:43:34"/>
    <s v="0 Days 16 Hrs"/>
    <m/>
    <m/>
    <m/>
    <m/>
    <m/>
    <s v="N"/>
    <d v="2020-02-03T23:59:59"/>
    <m/>
    <n v="147.49700000000001"/>
  </r>
  <r>
    <s v="23923582-001"/>
    <s v="Available"/>
    <s v="1-4 Days"/>
    <s v="91034675-01"/>
    <s v="SA6217 - CUT LEAFLET 25MM GAL"/>
    <m/>
    <m/>
    <s v="23923582"/>
    <n v="120"/>
    <n v="117"/>
    <s v="23923582"/>
    <s v="ZPK1"/>
    <s v="      "/>
    <d v="2019-06-12T08:42:39"/>
    <s v="No"/>
    <x v="32"/>
    <s v="VAL-CUT LEAF25-DROOP MEASURE"/>
    <s v="VAL CUT LEAFLET"/>
    <x v="2"/>
    <s v="madisan"/>
    <d v="2019-06-17T10:13:06"/>
    <s v="3 Days 20 Hrs"/>
    <m/>
    <m/>
    <m/>
    <m/>
    <m/>
    <s v="N"/>
    <d v="2020-02-03T23:59:59"/>
    <m/>
    <n v="147.49700000000001"/>
  </r>
  <r>
    <s v="23923583-001"/>
    <s v="Available"/>
    <s v="7-14 Days"/>
    <s v="91034655-01"/>
    <s v="SA4645 - 23MM STITCHED LEAFLET"/>
    <m/>
    <m/>
    <s v="23923583"/>
    <n v="1"/>
    <n v="1"/>
    <s v="23923583"/>
    <s v="ZPK1"/>
    <s v="      "/>
    <d v="2019-06-12T11:14:23"/>
    <s v="No"/>
    <x v="20"/>
    <s v="VAL-STITCH-STITCH LEAFLET"/>
    <s v="VAL-STITCH LEAFLET"/>
    <x v="0"/>
    <s v="hamzahs"/>
    <d v="2019-06-12T12:32:20"/>
    <s v="8 Days 18 Hrs"/>
    <m/>
    <m/>
    <m/>
    <m/>
    <m/>
    <s v="N"/>
    <d v="2019-12-07T23:59:59"/>
    <m/>
    <n v="999.62800000000004"/>
  </r>
  <r>
    <s v="23923592-001"/>
    <s v="Available"/>
    <s v="0-24 Hours"/>
    <s v="91034655-01"/>
    <s v="SA4645 - 23MM STITCHED LEAFLET"/>
    <m/>
    <m/>
    <s v="23923592"/>
    <n v="1"/>
    <n v="1"/>
    <s v="23923592"/>
    <s v="ZPK1"/>
    <s v="      "/>
    <d v="2019-06-12T09:42:23"/>
    <s v="No"/>
    <x v="1"/>
    <s v="VAL-STITCH-STITCH INSPECT"/>
    <s v="VAL-STITCH LEAFLET"/>
    <x v="0"/>
    <s v="ramana"/>
    <d v="2019-06-20T10:42:20"/>
    <s v="0 Days 20 Hrs"/>
    <m/>
    <m/>
    <m/>
    <m/>
    <m/>
    <s v="N"/>
    <d v="2019-12-07T23:59:59"/>
    <m/>
    <n v="999.62800000000004"/>
  </r>
  <r>
    <s v="23923594-001"/>
    <s v="Available"/>
    <s v="0-24 Hours"/>
    <s v="91034655-01"/>
    <s v="SA4645 - 23MM STITCHED LEAFLET"/>
    <m/>
    <m/>
    <s v="23923594"/>
    <n v="1"/>
    <n v="1"/>
    <s v="23923594"/>
    <s v="ZPK1"/>
    <s v="      "/>
    <d v="2019-06-12T13:53:09"/>
    <s v="No"/>
    <x v="1"/>
    <s v="VAL-STITCH-STITCH INSPECT"/>
    <s v="VAL-STITCH LEAFLET"/>
    <x v="0"/>
    <s v="zulkifa"/>
    <d v="2019-06-20T09:10:15"/>
    <s v="0 Days 21 Hrs"/>
    <m/>
    <m/>
    <m/>
    <m/>
    <m/>
    <s v="N"/>
    <d v="2019-12-07T23:59:59"/>
    <m/>
    <n v="999.62800000000004"/>
  </r>
  <r>
    <s v="23931020-001"/>
    <s v="Available"/>
    <s v="7-14 Days"/>
    <s v="50535701-01"/>
    <s v="LOTUS EDGE STITCHED LEAFLET BSC - 25MM"/>
    <m/>
    <m/>
    <s v="23931020"/>
    <n v="1"/>
    <n v="1"/>
    <s v="23931020"/>
    <s v="ZPK1"/>
    <s v="      "/>
    <d v="2019-06-12T09:49:04"/>
    <s v="No"/>
    <x v="29"/>
    <s v="VAL-STITCH-POST TO LEAFLET"/>
    <s v="VAL-STITCH LEAFLET"/>
    <x v="0"/>
    <s v="joharn1"/>
    <d v="2019-06-12T12:02:51"/>
    <s v="8 Days 18 Hrs"/>
    <m/>
    <m/>
    <m/>
    <m/>
    <m/>
    <s v="N"/>
    <d v="2019-12-08T23:59:59"/>
    <m/>
    <n v="1692.0720000000001"/>
  </r>
  <r>
    <s v="23931578-001"/>
    <s v="Available"/>
    <s v="1-4 Days"/>
    <s v="91034670-01"/>
    <s v="SA4646 - 27MM STITCHED LEAFLET CE"/>
    <m/>
    <m/>
    <s v="23931578"/>
    <n v="1"/>
    <n v="1"/>
    <s v="23931578"/>
    <s v="ZPK1"/>
    <s v="      "/>
    <d v="2019-06-13T10:31:46"/>
    <s v="No"/>
    <x v="1"/>
    <s v="VAL-STITCH-STITCH INSPECT"/>
    <s v="VAL-STITCH LEAFLET"/>
    <x v="0"/>
    <s v="shanms1"/>
    <d v="2019-06-17T13:40:34"/>
    <s v="3 Days 17 Hrs"/>
    <m/>
    <m/>
    <m/>
    <m/>
    <m/>
    <s v="N"/>
    <d v="2019-12-08T23:59:59"/>
    <m/>
    <n v="1001.4480000000001"/>
  </r>
  <r>
    <s v="23931579-001"/>
    <s v="Available"/>
    <s v="1-4 Days"/>
    <s v="91034670-01"/>
    <s v="SA4646 - 27MM STITCHED LEAFLET CE"/>
    <m/>
    <m/>
    <s v="23931579"/>
    <n v="1"/>
    <n v="1"/>
    <s v="23931579"/>
    <s v="ZPK1"/>
    <s v="      "/>
    <d v="2019-06-14T12:38:07"/>
    <s v="No"/>
    <x v="1"/>
    <s v="VAL-STITCH-STITCH INSPECT"/>
    <s v="VAL-STITCH LEAFLET"/>
    <x v="0"/>
    <s v="zulkifa"/>
    <d v="2019-06-17T08:08:42"/>
    <s v="3 Days 22 Hrs"/>
    <m/>
    <m/>
    <m/>
    <m/>
    <m/>
    <s v="N"/>
    <d v="2019-12-08T23:59:59"/>
    <m/>
    <n v="1001.4480000000001"/>
  </r>
  <r>
    <s v="23932099-001"/>
    <s v="Available"/>
    <s v="1-4 Days"/>
    <s v="91034670-01"/>
    <s v="SA4646 - 27MM STITCHED LEAFLET CE"/>
    <m/>
    <m/>
    <s v="23932099"/>
    <n v="1"/>
    <n v="1"/>
    <s v="23932099"/>
    <s v="ZPK1"/>
    <s v="      "/>
    <d v="2019-06-13T12:31:54"/>
    <s v="No"/>
    <x v="1"/>
    <s v="VAL-STITCH-STITCH INSPECT"/>
    <s v="VAL-STITCH LEAFLET"/>
    <x v="0"/>
    <s v="zulkifa"/>
    <d v="2019-06-18T13:48:42"/>
    <s v="2 Days 17 Hrs"/>
    <m/>
    <m/>
    <m/>
    <m/>
    <m/>
    <s v="N"/>
    <d v="2019-12-08T23:59:59"/>
    <m/>
    <n v="1001.4480000000001"/>
  </r>
  <r>
    <s v="23932280-001"/>
    <s v="Available"/>
    <s v="1-4 Days"/>
    <s v="91034670-01"/>
    <s v="SA4646 - 27MM STITCHED LEAFLET CE"/>
    <m/>
    <m/>
    <s v="23932280"/>
    <n v="1"/>
    <n v="1"/>
    <s v="23932280"/>
    <s v="ZPK1"/>
    <s v="      "/>
    <d v="2019-06-13T13:27:22"/>
    <s v="No"/>
    <x v="1"/>
    <s v="VAL-STITCH-STITCH INSPECT"/>
    <s v="VAL-STITCH LEAFLET"/>
    <x v="0"/>
    <s v="shanms1"/>
    <d v="2019-06-17T15:39:06"/>
    <s v="3 Days 15 Hrs"/>
    <m/>
    <m/>
    <m/>
    <m/>
    <m/>
    <s v="N"/>
    <d v="2019-12-08T23:59:59"/>
    <m/>
    <n v="1001.4480000000001"/>
  </r>
  <r>
    <s v="23932281-001"/>
    <s v="Available"/>
    <s v="1-4 Days"/>
    <s v="91034670-01"/>
    <s v="SA4646 - 27MM STITCHED LEAFLET CE"/>
    <m/>
    <m/>
    <s v="23932281"/>
    <n v="1"/>
    <n v="1"/>
    <s v="23932281"/>
    <s v="ZPK1"/>
    <s v="      "/>
    <d v="2019-06-14T11:39:18"/>
    <s v="No"/>
    <x v="1"/>
    <s v="VAL-STITCH-STITCH INSPECT"/>
    <s v="VAL-STITCH LEAFLET"/>
    <x v="0"/>
    <s v="arifin1"/>
    <d v="2019-06-17T09:40:45"/>
    <s v="3 Days 21 Hrs"/>
    <m/>
    <m/>
    <m/>
    <m/>
    <m/>
    <s v="N"/>
    <d v="2019-12-08T23:59:59"/>
    <m/>
    <n v="1001.4480000000001"/>
  </r>
  <r>
    <s v="23932282-001"/>
    <s v="Available"/>
    <s v="7-14 Days"/>
    <s v="91034670-01"/>
    <s v="SA4646 - 27MM STITCHED LEAFLET CE"/>
    <m/>
    <m/>
    <s v="23932282"/>
    <n v="1"/>
    <n v="1"/>
    <s v="23932282"/>
    <s v="ZPK1"/>
    <s v="      "/>
    <d v="2019-06-13T13:32:16"/>
    <s v="No"/>
    <x v="1"/>
    <s v="VAL-STITCH-STITCH INSPECT"/>
    <s v="VAL-STITCH LEAFLET"/>
    <x v="0"/>
    <s v="zulkifa"/>
    <d v="2019-06-13T16:27:53"/>
    <s v="7 Days 14 Hrs"/>
    <m/>
    <m/>
    <m/>
    <m/>
    <m/>
    <s v="N"/>
    <d v="2019-12-08T23:59:59"/>
    <m/>
    <n v="1001.4480000000001"/>
  </r>
  <r>
    <s v="23932283-001"/>
    <s v="Available"/>
    <s v="1-4 Days"/>
    <s v="91034670-01"/>
    <s v="SA4646 - 27MM STITCHED LEAFLET CE"/>
    <m/>
    <m/>
    <s v="23932283"/>
    <n v="1"/>
    <n v="1"/>
    <s v="23932283"/>
    <s v="ZPK1"/>
    <s v="      "/>
    <d v="2019-06-13T13:51:58"/>
    <s v="No"/>
    <x v="1"/>
    <s v="VAL-STITCH-STITCH INSPECT"/>
    <s v="VAL-STITCH LEAFLET"/>
    <x v="0"/>
    <s v="moktars"/>
    <d v="2019-06-17T18:24:01"/>
    <s v="3 Days 12 Hrs"/>
    <m/>
    <m/>
    <m/>
    <m/>
    <m/>
    <s v="N"/>
    <d v="2019-12-08T23:59:59"/>
    <m/>
    <n v="1001.4480000000001"/>
  </r>
  <r>
    <s v="23932284-001"/>
    <s v="Available"/>
    <s v="1-4 Days"/>
    <s v="91034670-01"/>
    <s v="SA4646 - 27MM STITCHED LEAFLET CE"/>
    <m/>
    <m/>
    <s v="23932284"/>
    <n v="1"/>
    <n v="1"/>
    <s v="23932284"/>
    <s v="ZPK1"/>
    <s v="      "/>
    <d v="2019-06-13T12:05:48"/>
    <s v="No"/>
    <x v="1"/>
    <s v="VAL-STITCH-STITCH INSPECT"/>
    <s v="VAL-STITCH LEAFLET"/>
    <x v="0"/>
    <s v="moktars"/>
    <d v="2019-06-17T16:01:54"/>
    <s v="3 Days 14 Hrs"/>
    <m/>
    <m/>
    <m/>
    <m/>
    <m/>
    <s v="N"/>
    <d v="2019-12-08T23:59:59"/>
    <m/>
    <n v="1001.4480000000001"/>
  </r>
  <r>
    <s v="23932301-001"/>
    <s v="Available"/>
    <s v="7-14 Days"/>
    <s v="91034670-01"/>
    <s v="SA4646 - 27MM STITCHED LEAFLET CE"/>
    <m/>
    <m/>
    <s v="23932301"/>
    <n v="1"/>
    <n v="1"/>
    <s v="23932301"/>
    <s v="ZPK1"/>
    <s v="      "/>
    <d v="2019-06-13T12:20:28"/>
    <s v="No"/>
    <x v="1"/>
    <s v="VAL-STITCH-STITCH INSPECT"/>
    <s v="VAL-STITCH LEAFLET"/>
    <x v="0"/>
    <s v="zulkifa"/>
    <d v="2019-06-13T14:56:15"/>
    <s v="7 Days 16 Hrs"/>
    <m/>
    <m/>
    <m/>
    <m/>
    <m/>
    <s v="N"/>
    <d v="2019-12-08T23:59:59"/>
    <m/>
    <n v="1001.4480000000001"/>
  </r>
  <r>
    <s v="23932302-001"/>
    <s v="Available"/>
    <s v="1-4 Days"/>
    <s v="91034670-01"/>
    <s v="SA4646 - 27MM STITCHED LEAFLET CE"/>
    <m/>
    <m/>
    <s v="23932302"/>
    <n v="1"/>
    <n v="1"/>
    <s v="23932302"/>
    <s v="ZPK1"/>
    <s v="      "/>
    <d v="2019-06-13T14:03:11"/>
    <s v="No"/>
    <x v="1"/>
    <s v="VAL-STITCH-STITCH INSPECT"/>
    <s v="VAL-STITCH LEAFLET"/>
    <x v="0"/>
    <s v="moktars"/>
    <d v="2019-06-17T21:18:13"/>
    <s v="3 Days 9 Hrs"/>
    <m/>
    <m/>
    <m/>
    <m/>
    <m/>
    <s v="N"/>
    <d v="2019-12-08T23:59:59"/>
    <m/>
    <n v="1001.4480000000001"/>
  </r>
  <r>
    <s v="23932303-001"/>
    <s v="Available"/>
    <s v="4-7 Days"/>
    <s v="91034670-01"/>
    <s v="SA4646 - 27MM STITCHED LEAFLET CE"/>
    <m/>
    <m/>
    <s v="23932303"/>
    <n v="1"/>
    <n v="1"/>
    <s v="23932303"/>
    <s v="ZPK1"/>
    <s v="      "/>
    <d v="2019-06-13T10:44:07"/>
    <s v="No"/>
    <x v="1"/>
    <s v="VAL-STITCH-STITCH INSPECT"/>
    <s v="VAL-STITCH LEAFLET"/>
    <x v="0"/>
    <s v="matnoon"/>
    <d v="2019-06-14T09:58:43"/>
    <s v="6 Days 21 Hrs"/>
    <m/>
    <m/>
    <m/>
    <m/>
    <m/>
    <s v="N"/>
    <d v="2019-12-08T23:59:59"/>
    <m/>
    <n v="1001.4480000000001"/>
  </r>
  <r>
    <s v="23932304-001"/>
    <s v="Available"/>
    <s v="7-14 Days"/>
    <s v="91034655-01"/>
    <s v="SA4645 - 23MM STITCHED LEAFLET"/>
    <m/>
    <m/>
    <s v="23932304"/>
    <n v="1"/>
    <n v="1"/>
    <s v="23932304"/>
    <s v="ZPK1"/>
    <s v="      "/>
    <d v="2019-06-12T11:24:57"/>
    <s v="No"/>
    <x v="20"/>
    <s v="VAL-STITCH-STITCH LEAFLET"/>
    <s v="VAL-STITCH LEAFLET"/>
    <x v="0"/>
    <s v="mohammn"/>
    <d v="2019-06-12T12:19:45"/>
    <s v="8 Days 18 Hrs"/>
    <m/>
    <m/>
    <m/>
    <m/>
    <m/>
    <s v="N"/>
    <d v="2019-12-08T23:59:59"/>
    <m/>
    <n v="999.62800000000004"/>
  </r>
  <r>
    <s v="23932312-001"/>
    <s v="Available"/>
    <s v="0-24 Hours"/>
    <s v="91034655-01"/>
    <s v="SA4645 - 23MM STITCHED LEAFLET"/>
    <m/>
    <m/>
    <s v="23932312"/>
    <n v="1"/>
    <n v="1"/>
    <s v="23932312"/>
    <s v="ZPK1"/>
    <s v="      "/>
    <d v="2019-06-13T07:35:24"/>
    <s v="No"/>
    <x v="1"/>
    <s v="VAL-STITCH-STITCH INSPECT"/>
    <s v="VAL-STITCH LEAFLET"/>
    <x v="0"/>
    <s v="ramana"/>
    <d v="2019-06-20T10:57:03"/>
    <s v="0 Days 20 Hrs"/>
    <m/>
    <m/>
    <m/>
    <m/>
    <m/>
    <s v="N"/>
    <d v="2019-12-08T23:59:59"/>
    <m/>
    <n v="999.62800000000004"/>
  </r>
  <r>
    <s v="23932316-001"/>
    <s v="Available"/>
    <s v="0-24 Hours"/>
    <s v="50535701-01"/>
    <s v="LOTUS EDGE STITCHED LEAFLET BSC - 25MM"/>
    <m/>
    <m/>
    <s v="23932316"/>
    <n v="1"/>
    <n v="1"/>
    <s v="23932316"/>
    <s v="ZPK1"/>
    <s v="      "/>
    <d v="2019-06-13T10:42:10"/>
    <s v="No"/>
    <x v="28"/>
    <s v="VAL-STITCH-STITCH LEAFLET"/>
    <s v="VAL-STITCH LEAFLET"/>
    <x v="0"/>
    <s v="suhaild"/>
    <d v="2019-06-20T14:14:28"/>
    <s v="0 Days 16 Hrs"/>
    <s v="PENNC0003367"/>
    <s v="PLLT"/>
    <s v="Closed"/>
    <s v="PLLT-NOT ALL LAYERS OF TISSUE CAPTURED BY STITCHING (P11)"/>
    <s v="NC Rework"/>
    <s v="N"/>
    <d v="2019-12-08T23:59:59"/>
    <m/>
    <n v="1692.0720000000001"/>
  </r>
  <r>
    <s v="23932324-001"/>
    <s v="Not Started"/>
    <s v="7-14 Days"/>
    <s v="50535701-01"/>
    <s v="LOTUS EDGE STITCHED LEAFLET BSC - 25MM"/>
    <m/>
    <m/>
    <s v="23932324"/>
    <n v="1"/>
    <n v="1"/>
    <s v="23932324"/>
    <s v="ZPK1"/>
    <s v="      "/>
    <m/>
    <s v="No"/>
    <x v="17"/>
    <m/>
    <m/>
    <x v="0"/>
    <m/>
    <d v="2019-06-12T07:40:08"/>
    <s v="8 Days 23 Hrs"/>
    <m/>
    <m/>
    <m/>
    <m/>
    <m/>
    <s v="N"/>
    <m/>
    <m/>
    <n v="1692.0720000000001"/>
  </r>
  <r>
    <s v="23932327-001"/>
    <s v="Available"/>
    <s v="0-24 Hours"/>
    <s v="50535701-01"/>
    <s v="LOTUS EDGE STITCHED LEAFLET BSC - 25MM"/>
    <m/>
    <m/>
    <s v="23932327"/>
    <n v="1"/>
    <n v="1"/>
    <s v="23932327"/>
    <s v="ZPK1"/>
    <s v="      "/>
    <d v="2019-06-12T17:59:00"/>
    <s v="No"/>
    <x v="29"/>
    <s v="VAL-STITCH-POST TO LEAFLET"/>
    <s v="VAL-STITCH LEAFLET"/>
    <x v="0"/>
    <s v="arifinn"/>
    <d v="2019-06-20T10:43:02"/>
    <s v="0 Days 20 Hrs"/>
    <s v="PENNC0003398"/>
    <s v="PLFE"/>
    <s v="Closed"/>
    <s v="FAILS FREE EDGE EXTENSION/LENGTH TEST"/>
    <s v="NC Rework"/>
    <s v="N"/>
    <d v="2019-12-08T23:59:59"/>
    <m/>
    <n v="1692.0720000000001"/>
  </r>
  <r>
    <s v="23932520-001"/>
    <s v="Available"/>
    <s v="0-24 Hours"/>
    <s v="50525282-02"/>
    <s v="LOTUS EDGE 27 MM VALVE ASSEMBLY"/>
    <m/>
    <m/>
    <s v="23932520"/>
    <n v="1"/>
    <n v="1"/>
    <s v="23932520"/>
    <s v="ZPK1"/>
    <s v="      "/>
    <d v="2019-06-13T16:11:59"/>
    <s v="No"/>
    <x v="4"/>
    <s v="VAL-Edge Ass-Seal to Leaflet"/>
    <s v="VAL-VALVE ASSY"/>
    <x v="1"/>
    <s v="anuarn"/>
    <d v="2019-06-20T09:21:14"/>
    <s v="0 Days 21 Hrs"/>
    <m/>
    <m/>
    <m/>
    <m/>
    <m/>
    <s v="N"/>
    <m/>
    <m/>
    <n v="4139.57"/>
  </r>
  <r>
    <s v="23932521-001"/>
    <s v="Available"/>
    <s v="1-4 Days"/>
    <s v="50525282-02"/>
    <s v="LOTUS EDGE 27 MM VALVE ASSEMBLY"/>
    <m/>
    <m/>
    <s v="23932521"/>
    <n v="1"/>
    <n v="1"/>
    <s v="23932521"/>
    <s v="ZPK1"/>
    <s v="      "/>
    <d v="2019-06-13T12:56:56"/>
    <s v="No"/>
    <x v="3"/>
    <s v="VAL-Edge Ass-Holder Insert"/>
    <s v="VAL-VALVE ASSY"/>
    <x v="1"/>
    <s v="hashin1"/>
    <d v="2019-06-19T18:31:27"/>
    <s v="1 Days 12 Hrs"/>
    <m/>
    <m/>
    <m/>
    <m/>
    <m/>
    <s v="N"/>
    <m/>
    <m/>
    <n v="4139.57"/>
  </r>
  <r>
    <s v="23932522-001"/>
    <s v="Available"/>
    <s v="1-4 Days"/>
    <s v="50525282-02"/>
    <s v="LOTUS EDGE 27 MM VALVE ASSEMBLY"/>
    <m/>
    <m/>
    <s v="23932522"/>
    <n v="1"/>
    <n v="1"/>
    <s v="23932522"/>
    <s v="ZPK1"/>
    <s v="      "/>
    <d v="2019-06-13T15:48:50"/>
    <s v="No"/>
    <x v="19"/>
    <s v="VAL-Edge Ass-Post to Braid"/>
    <s v="VAL-VALVE ASSY"/>
    <x v="1"/>
    <s v="halimbh"/>
    <d v="2019-06-18T15:04:58"/>
    <s v="2 Days 15 Hrs"/>
    <m/>
    <m/>
    <m/>
    <m/>
    <m/>
    <s v="N"/>
    <m/>
    <m/>
    <n v="4139.57"/>
  </r>
  <r>
    <s v="23932524-001"/>
    <s v="Available"/>
    <s v="0-24 Hours"/>
    <s v="50525282-02"/>
    <s v="LOTUS EDGE 27 MM VALVE ASSEMBLY"/>
    <m/>
    <m/>
    <s v="23932524"/>
    <n v="1"/>
    <n v="1"/>
    <s v="23932524"/>
    <s v="ZPK1"/>
    <s v="      "/>
    <d v="2019-06-13T14:31:19"/>
    <s v="No"/>
    <x v="5"/>
    <s v="VAL-Valve Ass-Seal to Braid"/>
    <s v="VAL-VALVE ASSY"/>
    <x v="1"/>
    <s v="daudn"/>
    <d v="2019-06-20T21:58:39"/>
    <s v="0 Days 9 Hrs"/>
    <m/>
    <m/>
    <m/>
    <m/>
    <m/>
    <s v="N"/>
    <m/>
    <m/>
    <n v="4139.57"/>
  </r>
  <r>
    <s v="23932525-001"/>
    <s v="Available"/>
    <s v="0-24 Hours"/>
    <s v="50525282-02"/>
    <s v="LOTUS EDGE 27 MM VALVE ASSEMBLY"/>
    <m/>
    <m/>
    <s v="23932525"/>
    <n v="1"/>
    <n v="1"/>
    <s v="23932525"/>
    <s v="ZPK1"/>
    <s v="      "/>
    <d v="2019-06-13T13:34:43"/>
    <s v="No"/>
    <x v="24"/>
    <s v="VAL-Edge Ass-HDT Insp"/>
    <s v="VAL-VALVE ASSY"/>
    <x v="1"/>
    <s v="halimn"/>
    <d v="2019-06-20T23:18:18"/>
    <s v="0 Days 7 Hrs"/>
    <m/>
    <m/>
    <m/>
    <m/>
    <m/>
    <s v="N"/>
    <m/>
    <m/>
    <n v="4139.57"/>
  </r>
  <r>
    <s v="23932526-001"/>
    <s v="Available"/>
    <s v="1-4 Days"/>
    <s v="50525282-02"/>
    <s v="LOTUS EDGE 27 MM VALVE ASSEMBLY"/>
    <m/>
    <m/>
    <s v="23932526"/>
    <n v="1"/>
    <n v="1"/>
    <s v="23932526"/>
    <s v="ZPK1"/>
    <s v="      "/>
    <d v="2019-06-13T14:14:53"/>
    <s v="No"/>
    <x v="4"/>
    <s v="VAL-Edge Ass-Seal to Leaflet"/>
    <s v="VAL-VALVE ASSY"/>
    <x v="1"/>
    <s v="mohdshn"/>
    <d v="2019-06-19T18:44:14"/>
    <s v="1 Days 12 Hrs"/>
    <m/>
    <m/>
    <m/>
    <m/>
    <m/>
    <s v="N"/>
    <m/>
    <m/>
    <n v="4139.57"/>
  </r>
  <r>
    <s v="23932527-001"/>
    <s v="Available"/>
    <s v="1-4 Days"/>
    <s v="50525282-02"/>
    <s v="LOTUS EDGE 27 MM VALVE ASSEMBLY"/>
    <m/>
    <m/>
    <s v="23932527"/>
    <n v="1"/>
    <n v="1"/>
    <s v="23932527"/>
    <s v="ZPK1"/>
    <s v="      "/>
    <d v="2019-06-13T11:50:30"/>
    <s v="No"/>
    <x v="3"/>
    <s v="VAL-Edge Ass-Holder Insert"/>
    <s v="VAL-VALVE ASSY"/>
    <x v="1"/>
    <s v="hashin1"/>
    <d v="2019-06-18T15:58:48"/>
    <s v="2 Days 15 Hrs"/>
    <m/>
    <m/>
    <m/>
    <m/>
    <m/>
    <s v="N"/>
    <m/>
    <m/>
    <n v="4139.57"/>
  </r>
  <r>
    <s v="23932528-001"/>
    <s v="Available"/>
    <s v="1-4 Days"/>
    <s v="50525282-02"/>
    <s v="LOTUS EDGE 27 MM VALVE ASSEMBLY"/>
    <m/>
    <m/>
    <s v="23932528"/>
    <n v="1"/>
    <n v="1"/>
    <s v="23932528"/>
    <s v="ZPK1"/>
    <s v="      "/>
    <d v="2019-06-13T14:13:38"/>
    <s v="No"/>
    <x v="4"/>
    <s v="VAL-Edge Ass-Seal to Leaflet"/>
    <s v="VAL-VALVE ASSY"/>
    <x v="1"/>
    <s v="mohamc1"/>
    <d v="2019-06-19T13:58:43"/>
    <s v="1 Days 17 Hrs"/>
    <m/>
    <m/>
    <m/>
    <m/>
    <m/>
    <s v="N"/>
    <m/>
    <m/>
    <n v="4139.57"/>
  </r>
  <r>
    <s v="23932529-001"/>
    <s v="Available"/>
    <s v="0-24 Hours"/>
    <s v="50525282-02"/>
    <s v="LOTUS EDGE 27 MM VALVE ASSEMBLY"/>
    <m/>
    <m/>
    <s v="23932529"/>
    <n v="1"/>
    <n v="1"/>
    <s v="23932529"/>
    <s v="ZPK1"/>
    <s v="      "/>
    <d v="2019-06-13T12:23:02"/>
    <s v="No"/>
    <x v="4"/>
    <s v="VAL-Edge Ass-Seal to Leaflet"/>
    <s v="VAL-VALVE ASSY"/>
    <x v="1"/>
    <s v="ibrahn5"/>
    <d v="2019-06-20T23:08:46"/>
    <s v="0 Days 7 Hrs"/>
    <m/>
    <m/>
    <m/>
    <m/>
    <m/>
    <s v="N"/>
    <m/>
    <m/>
    <n v="4139.57"/>
  </r>
  <r>
    <s v="23932531-001"/>
    <s v="Available"/>
    <s v="0-24 Hours"/>
    <s v="91034671-01"/>
    <s v="SA4644 - CUT LEAFLET 27MM GAL"/>
    <m/>
    <m/>
    <s v="23932531"/>
    <n v="120"/>
    <n v="59"/>
    <s v="23932531"/>
    <s v="ZPK1"/>
    <s v="      "/>
    <d v="2019-06-12T08:28:13"/>
    <s v="No"/>
    <x v="7"/>
    <s v="VAL-CUT LEAFLET-FINAL INSPECT"/>
    <s v="VAL CUT LEAFLET"/>
    <x v="2"/>
    <s v="rasmann"/>
    <d v="2019-06-20T11:56:28"/>
    <s v="0 Days 19 Hrs"/>
    <m/>
    <m/>
    <m/>
    <m/>
    <m/>
    <s v="N"/>
    <d v="2020-02-04T23:59:59"/>
    <m/>
    <n v="140.80500000000001"/>
  </r>
  <r>
    <s v="23932532-001"/>
    <s v="Available"/>
    <s v="0-24 Hours"/>
    <s v="91034671-01"/>
    <s v="SA4644 - CUT LEAFLET 27MM GAL"/>
    <m/>
    <m/>
    <s v="23932532"/>
    <n v="120"/>
    <n v="32"/>
    <s v="23932532"/>
    <s v="ZPK1"/>
    <s v="      "/>
    <d v="2019-06-12T08:27:49"/>
    <s v="No"/>
    <x v="7"/>
    <s v="VAL-CUT LEAFLET-FINAL INSPECT"/>
    <s v="VAL CUT LEAFLET"/>
    <x v="2"/>
    <s v="abdulmc"/>
    <d v="2019-06-20T14:52:37"/>
    <s v="0 Days 16 Hrs"/>
    <m/>
    <m/>
    <m/>
    <m/>
    <m/>
    <s v="N"/>
    <d v="2020-02-04T23:59:59"/>
    <m/>
    <n v="140.80500000000001"/>
  </r>
  <r>
    <s v="23937955-001"/>
    <s v="Available"/>
    <s v="1-4 Days"/>
    <s v="91034675-01"/>
    <s v="SA6217 - CUT LEAFLET 25MM GAL"/>
    <m/>
    <m/>
    <s v="23937955"/>
    <n v="120"/>
    <n v="120"/>
    <s v="23937955"/>
    <s v="ZPK1"/>
    <s v="      "/>
    <d v="2019-06-14T08:49:25"/>
    <s v="No"/>
    <x v="32"/>
    <s v="VAL-CUT LEAF25-DROOP MEASURE"/>
    <s v="VAL CUT LEAFLET"/>
    <x v="2"/>
    <s v="madisan"/>
    <d v="2019-06-19T08:04:36"/>
    <s v="1 Days 22 Hrs"/>
    <m/>
    <m/>
    <m/>
    <m/>
    <m/>
    <s v="N"/>
    <d v="2020-02-05T23:59:59"/>
    <m/>
    <n v="147.49700000000001"/>
  </r>
  <r>
    <s v="23937956-001"/>
    <s v="Available"/>
    <s v="1-4 Days"/>
    <s v="91034675-01"/>
    <s v="SA6217 - CUT LEAFLET 25MM GAL"/>
    <m/>
    <m/>
    <s v="23937956"/>
    <n v="120"/>
    <n v="51"/>
    <s v="23937956"/>
    <s v="ZPK1"/>
    <s v="      "/>
    <d v="2019-06-12T11:21:36"/>
    <s v="No"/>
    <x v="9"/>
    <s v="VAL-CUT LEAFLET25-FINAL INSPECT"/>
    <s v="VAL CUT LEAFLET"/>
    <x v="2"/>
    <s v="abdulmc"/>
    <d v="2019-06-17T15:14:56"/>
    <s v="3 Days 15 Hrs"/>
    <m/>
    <m/>
    <m/>
    <m/>
    <m/>
    <s v="N"/>
    <d v="2020-02-05T23:59:59"/>
    <m/>
    <n v="147.49700000000001"/>
  </r>
  <r>
    <s v="23937957-001"/>
    <s v="Available"/>
    <s v="0-24 Hours"/>
    <s v="91034675-01"/>
    <s v="SA6217 - CUT LEAFLET 25MM GAL"/>
    <m/>
    <m/>
    <s v="23937957"/>
    <n v="120"/>
    <n v="100"/>
    <s v="23937957"/>
    <s v="ZPK1"/>
    <s v="      "/>
    <d v="2019-06-14T08:54:40"/>
    <s v="No"/>
    <x v="32"/>
    <s v="VAL-CUT LEAF25-DROOP MEASURE"/>
    <s v="VAL CUT LEAFLET"/>
    <x v="2"/>
    <s v="madisan"/>
    <d v="2019-06-20T08:12:03"/>
    <s v="0 Days 22 Hrs"/>
    <m/>
    <m/>
    <m/>
    <m/>
    <m/>
    <s v="N"/>
    <d v="2020-02-05T23:59:59"/>
    <m/>
    <n v="147.49700000000001"/>
  </r>
  <r>
    <s v="23937958-001"/>
    <s v="Available"/>
    <s v="0-24 Hours"/>
    <s v="91034675-01"/>
    <s v="SA6217 - CUT LEAFLET 25MM GAL"/>
    <m/>
    <m/>
    <s v="23937958"/>
    <n v="120"/>
    <n v="39"/>
    <s v="23937958"/>
    <s v="ZPK1"/>
    <s v="      "/>
    <d v="2019-06-14T08:51:23"/>
    <s v="No"/>
    <x v="9"/>
    <s v="VAL-CUT LEAFLET25-FINAL INSPECT"/>
    <s v="VAL CUT LEAFLET"/>
    <x v="2"/>
    <s v="abdulmc"/>
    <d v="2019-06-20T08:38:48"/>
    <s v="0 Days 22 Hrs"/>
    <m/>
    <m/>
    <m/>
    <m/>
    <m/>
    <s v="N"/>
    <d v="2020-02-05T23:59:59"/>
    <m/>
    <n v="147.49700000000001"/>
  </r>
  <r>
    <s v="23938101-001"/>
    <s v="Available"/>
    <s v="0-24 Hours"/>
    <s v="91034671-01"/>
    <s v="SA4644 - CUT LEAFLET 27MM GAL"/>
    <m/>
    <m/>
    <s v="23938101"/>
    <n v="120"/>
    <n v="80"/>
    <s v="23938101"/>
    <s v="ZPK1"/>
    <s v="      "/>
    <d v="2019-06-18T08:33:18"/>
    <s v="No"/>
    <x v="34"/>
    <s v="VAL-CUT LEAFLET-DROOP MEASURE"/>
    <s v="VAL CUT LEAFLET"/>
    <x v="2"/>
    <s v="sanis"/>
    <d v="2019-06-20T15:54:08"/>
    <s v="0 Days 15 Hrs"/>
    <m/>
    <m/>
    <m/>
    <m/>
    <m/>
    <s v="N"/>
    <d v="2020-02-05T23:59:59"/>
    <m/>
    <n v="140.80500000000001"/>
  </r>
  <r>
    <s v="23938102-001"/>
    <s v="Available"/>
    <s v="1-4 Days"/>
    <s v="91034671-01"/>
    <s v="SA4644 - CUT LEAFLET 27MM GAL"/>
    <m/>
    <m/>
    <s v="23938102"/>
    <n v="120"/>
    <n v="87"/>
    <s v="23938102"/>
    <s v="ZPK1"/>
    <s v="      "/>
    <d v="2019-06-14T09:09:40"/>
    <s v="No"/>
    <x v="34"/>
    <s v="VAL-CUT LEAFLET-DROOP MEASURE"/>
    <s v="VAL CUT LEAFLET"/>
    <x v="2"/>
    <s v="sanis"/>
    <d v="2019-06-17T15:41:35"/>
    <s v="3 Days 15 Hrs"/>
    <m/>
    <m/>
    <m/>
    <m/>
    <m/>
    <s v="N"/>
    <d v="2020-02-05T23:59:59"/>
    <m/>
    <n v="140.80500000000001"/>
  </r>
  <r>
    <s v="23938103-001"/>
    <s v="Available"/>
    <s v="0-24 Hours"/>
    <s v="91034671-01"/>
    <s v="SA4644 - CUT LEAFLET 27MM GAL"/>
    <m/>
    <m/>
    <s v="23938103"/>
    <n v="120"/>
    <n v="58"/>
    <s v="23938103"/>
    <s v="ZPK1"/>
    <s v="      "/>
    <d v="2019-06-18T08:33:35"/>
    <s v="No"/>
    <x v="7"/>
    <s v="VAL-CUT LEAFLET-FINAL INSPECT"/>
    <s v="VAL CUT LEAFLET"/>
    <x v="2"/>
    <s v="rasmann"/>
    <d v="2019-06-20T14:43:51"/>
    <s v="0 Days 16 Hrs"/>
    <m/>
    <m/>
    <m/>
    <m/>
    <m/>
    <s v="N"/>
    <d v="2020-02-05T23:59:59"/>
    <m/>
    <n v="140.80500000000001"/>
  </r>
  <r>
    <s v="23938105-001"/>
    <s v="Available"/>
    <s v="1-4 Days"/>
    <s v="91034671-01"/>
    <s v="SA4644 - CUT LEAFLET 27MM GAL"/>
    <m/>
    <m/>
    <s v="23938105"/>
    <n v="120"/>
    <n v="74"/>
    <s v="23938105"/>
    <s v="ZPK1"/>
    <s v="      "/>
    <d v="2019-06-14T08:56:36"/>
    <s v="No"/>
    <x v="34"/>
    <s v="VAL-CUT LEAFLET-DROOP MEASURE"/>
    <s v="VAL CUT LEAFLET"/>
    <x v="2"/>
    <s v="sanis"/>
    <d v="2019-06-19T08:52:14"/>
    <s v="1 Days 22 Hrs"/>
    <m/>
    <m/>
    <m/>
    <m/>
    <m/>
    <s v="N"/>
    <d v="2020-02-05T23:59:59"/>
    <m/>
    <n v="140.80500000000001"/>
  </r>
  <r>
    <s v="23938405-001"/>
    <s v="Available"/>
    <s v="1-4 Days"/>
    <s v="50531252-02"/>
    <s v="LOTUS EDGE 25MM VALVE ASSEMBLY"/>
    <m/>
    <m/>
    <s v="23938405"/>
    <n v="1"/>
    <n v="1"/>
    <s v="23938405"/>
    <s v="ZPK1"/>
    <s v="      "/>
    <d v="2019-06-13T11:37:07"/>
    <s v="No"/>
    <x v="6"/>
    <s v="VAL-Edge Ass-Holder Insert25"/>
    <s v="VAL-VALVE ASSY"/>
    <x v="1"/>
    <s v="hashin1"/>
    <d v="2019-06-19T19:55:35"/>
    <s v="1 Days 11 Hrs"/>
    <m/>
    <m/>
    <m/>
    <m/>
    <m/>
    <s v="N"/>
    <m/>
    <m/>
    <n v="4281.8420000000006"/>
  </r>
  <r>
    <s v="23938409-001"/>
    <s v="Available"/>
    <s v="0-24 Hours"/>
    <s v="50531252-02"/>
    <s v="LOTUS EDGE 25MM VALVE ASSEMBLY"/>
    <m/>
    <m/>
    <s v="23938409"/>
    <n v="1"/>
    <n v="1"/>
    <s v="23938409"/>
    <s v="ZPK1"/>
    <s v="      "/>
    <d v="2019-06-12T14:42:54"/>
    <s v="No"/>
    <x v="12"/>
    <s v="VAL - Edge Ass - GIPA BRP25"/>
    <s v="VAL-VALVE ASSY"/>
    <x v="1"/>
    <s v="ishaks"/>
    <d v="2019-06-20T16:48:36"/>
    <s v="0 Days 14 Hrs"/>
    <m/>
    <m/>
    <m/>
    <m/>
    <m/>
    <s v="N"/>
    <d v="2020-03-08T23:59:59"/>
    <m/>
    <n v="4281.8420000000006"/>
  </r>
  <r>
    <s v="23938648-001"/>
    <s v="Available"/>
    <s v="1-4 Days"/>
    <s v="50531252-02"/>
    <s v="LOTUS EDGE 25MM VALVE ASSEMBLY"/>
    <m/>
    <m/>
    <s v="23938648"/>
    <n v="1"/>
    <n v="1"/>
    <s v="23938648"/>
    <s v="ZPK1"/>
    <s v="      "/>
    <d v="2019-06-13T11:06:14"/>
    <s v="No"/>
    <x v="6"/>
    <s v="VAL-Edge Ass-Holder Insert25"/>
    <s v="VAL-VALVE ASSY"/>
    <x v="1"/>
    <s v="hashin1"/>
    <d v="2019-06-19T18:50:40"/>
    <s v="1 Days 12 Hrs"/>
    <m/>
    <m/>
    <m/>
    <m/>
    <m/>
    <s v="N"/>
    <m/>
    <m/>
    <n v="4281.8420000000006"/>
  </r>
  <r>
    <s v="23939973-001"/>
    <s v="Available"/>
    <s v="1-4 Days"/>
    <s v="50531251-02"/>
    <s v="LOTUS EDGE 23MM VALVE ASSEMBLY PENANG"/>
    <m/>
    <m/>
    <s v="23939973"/>
    <n v="1"/>
    <n v="1"/>
    <s v="23939973"/>
    <s v="ZPK1"/>
    <s v="      "/>
    <d v="2019-06-13T15:23:28"/>
    <s v="No"/>
    <x v="24"/>
    <s v="VAL-Edge Ass-HDT Insp"/>
    <s v="VAL-VALVE ASSY"/>
    <x v="1"/>
    <s v="halimn"/>
    <d v="2019-06-19T19:28:27"/>
    <s v="1 Days 11 Hrs"/>
    <s v="PENNC0003446"/>
    <s v="BFRY"/>
    <s v="InNCRework"/>
    <s v="BFRY-Buckle suture over 10 filament fraying J11_x000a_BIFK-Buckle knot incomplete fuse J11"/>
    <s v="NC Rework"/>
    <s v="N"/>
    <m/>
    <m/>
    <n v="4134.3429999999998"/>
  </r>
  <r>
    <s v="23939974-001"/>
    <s v="Available"/>
    <s v="1-4 Days"/>
    <s v="50531251-02"/>
    <s v="LOTUS EDGE 23MM VALVE ASSEMBLY PENANG"/>
    <m/>
    <m/>
    <s v="23939974"/>
    <n v="1"/>
    <n v="1"/>
    <s v="23939974"/>
    <s v="ZPK1"/>
    <s v="      "/>
    <d v="2019-06-17T11:08:34"/>
    <s v="No"/>
    <x v="35"/>
    <s v="VAL-Edge Ass-Buckle-Braid Ins"/>
    <s v="VAL-VALVE ASSY"/>
    <x v="1"/>
    <s v="mohdsn2"/>
    <d v="2019-06-19T19:16:46"/>
    <s v="1 Days 11 Hrs"/>
    <m/>
    <m/>
    <m/>
    <m/>
    <m/>
    <s v="N"/>
    <m/>
    <m/>
    <n v="4134.3429999999998"/>
  </r>
  <r>
    <s v="23939975-001"/>
    <s v="Available"/>
    <s v="0-24 Hours"/>
    <s v="50531251-02"/>
    <s v="LOTUS EDGE 23MM VALVE ASSEMBLY PENANG"/>
    <m/>
    <m/>
    <s v="23939975"/>
    <n v="1"/>
    <n v="1"/>
    <s v="23939975"/>
    <s v="ZPK1"/>
    <s v="      "/>
    <d v="2019-06-14T10:50:31"/>
    <s v="No"/>
    <x v="19"/>
    <s v="VAL-Edge Ass-Post to Braid"/>
    <s v="VAL-VALVE ASSY"/>
    <x v="1"/>
    <s v="ahmadn"/>
    <d v="2019-06-20T12:10:15"/>
    <s v="0 Days 18 Hrs"/>
    <m/>
    <m/>
    <m/>
    <m/>
    <m/>
    <s v="N"/>
    <m/>
    <m/>
    <n v="4134.3429999999998"/>
  </r>
  <r>
    <s v="23939976-001"/>
    <s v="Available"/>
    <s v="0-24 Hours"/>
    <s v="50531251-02"/>
    <s v="LOTUS EDGE 23MM VALVE ASSEMBLY PENANG"/>
    <m/>
    <m/>
    <s v="23939976"/>
    <n v="1"/>
    <n v="1"/>
    <s v="23939976"/>
    <s v="ZPK1"/>
    <s v="      "/>
    <d v="2019-06-14T09:34:04"/>
    <s v="No"/>
    <x v="4"/>
    <s v="VAL-Edge Ass-Seal to Leaflet"/>
    <s v="VAL-VALVE ASSY"/>
    <x v="1"/>
    <s v="abdun20"/>
    <d v="2019-06-20T22:59:34"/>
    <s v="0 Days 8 Hrs"/>
    <m/>
    <m/>
    <m/>
    <m/>
    <m/>
    <s v="N"/>
    <m/>
    <m/>
    <n v="4134.3429999999998"/>
  </r>
  <r>
    <s v="23939977-001"/>
    <s v="Available"/>
    <s v="1-4 Days"/>
    <s v="50531251-02"/>
    <s v="LOTUS EDGE 23MM VALVE ASSEMBLY PENANG"/>
    <m/>
    <m/>
    <s v="23939977"/>
    <n v="1"/>
    <n v="1"/>
    <s v="23939977"/>
    <s v="ZPK1"/>
    <s v="      "/>
    <d v="2019-06-14T08:45:07"/>
    <s v="No"/>
    <x v="3"/>
    <s v="VAL-Edge Ass-Holder Insert"/>
    <s v="VAL-VALVE ASSY"/>
    <x v="1"/>
    <s v="razalip"/>
    <d v="2019-06-18T15:12:45"/>
    <s v="2 Days 15 Hrs"/>
    <m/>
    <m/>
    <m/>
    <m/>
    <m/>
    <s v="N"/>
    <m/>
    <m/>
    <n v="4134.3429999999998"/>
  </r>
  <r>
    <s v="23939978-001"/>
    <s v="Available"/>
    <s v="1-4 Days"/>
    <s v="50531251-02"/>
    <s v="LOTUS EDGE 23MM VALVE ASSEMBLY PENANG"/>
    <m/>
    <m/>
    <s v="23939978"/>
    <n v="1"/>
    <n v="1"/>
    <s v="23939978"/>
    <s v="ZPK1"/>
    <s v="      "/>
    <d v="2019-06-17T09:50:53"/>
    <s v="No"/>
    <x v="35"/>
    <s v="VAL-Edge Ass-Buckle-Braid Ins"/>
    <s v="VAL-VALVE ASSY"/>
    <x v="1"/>
    <s v="ibrahh3"/>
    <d v="2019-06-19T13:38:56"/>
    <s v="1 Days 17 Hrs"/>
    <m/>
    <m/>
    <m/>
    <m/>
    <m/>
    <s v="N"/>
    <m/>
    <m/>
    <n v="4134.3429999999998"/>
  </r>
  <r>
    <s v="23940032-001"/>
    <s v="Available"/>
    <s v="0-24 Hours"/>
    <s v="50535701-01"/>
    <s v="LOTUS EDGE STITCHED LEAFLET BSC - 25MM"/>
    <m/>
    <m/>
    <s v="23940032"/>
    <n v="1"/>
    <n v="1"/>
    <s v="23940032"/>
    <s v="ZPK1"/>
    <s v="      "/>
    <d v="2019-06-13T11:48:48"/>
    <s v="No"/>
    <x v="15"/>
    <s v="VAL-STITCH-POST LEAFLET INS"/>
    <s v="VAL-STITCH LEAFLET"/>
    <x v="0"/>
    <s v="saberis"/>
    <d v="2019-06-20T10:05:00"/>
    <s v="0 Days 20 Hrs"/>
    <m/>
    <m/>
    <m/>
    <m/>
    <m/>
    <s v="N"/>
    <d v="2019-12-09T23:59:59"/>
    <m/>
    <n v="1692.0720000000001"/>
  </r>
  <r>
    <s v="23940034-001"/>
    <s v="Available"/>
    <s v="7-14 Days"/>
    <s v="50535701-01"/>
    <s v="LOTUS EDGE STITCHED LEAFLET BSC - 25MM"/>
    <m/>
    <m/>
    <s v="23940034"/>
    <n v="1"/>
    <n v="1"/>
    <s v="23940034"/>
    <s v="ZPK1"/>
    <s v="      "/>
    <d v="2019-06-13T13:55:00"/>
    <s v="No"/>
    <x v="29"/>
    <s v="VAL-STITCH-POST TO LEAFLET"/>
    <s v="VAL-STITCH LEAFLET"/>
    <x v="0"/>
    <s v="zainoln"/>
    <d v="2019-06-13T15:12:03"/>
    <s v="7 Days 15 Hrs"/>
    <s v="PENNC0003455"/>
    <s v="PLKL"/>
    <s v="InNCRework"/>
    <s v="PLKL-KNOT LOOSE(P11)"/>
    <s v="NC Rework"/>
    <s v="N"/>
    <d v="2019-12-09T23:59:59"/>
    <m/>
    <n v="1692.0720000000001"/>
  </r>
  <r>
    <s v="23940035-001"/>
    <s v="Available"/>
    <s v="0-24 Hours"/>
    <s v="50535701-01"/>
    <s v="LOTUS EDGE STITCHED LEAFLET BSC - 25MM"/>
    <m/>
    <m/>
    <s v="23940035"/>
    <n v="1"/>
    <n v="1"/>
    <s v="23940035"/>
    <s v="ZPK1"/>
    <s v="      "/>
    <d v="2019-06-14T07:02:59"/>
    <s v="No"/>
    <x v="28"/>
    <s v="VAL-STITCH-STITCH LEAFLET"/>
    <s v="VAL-STITCH LEAFLET"/>
    <x v="0"/>
    <s v="lianan"/>
    <d v="2019-06-20T21:47:52"/>
    <s v="0 Days 9 Hrs"/>
    <s v="PENNC0003427"/>
    <s v="CPIT"/>
    <s v="Closed"/>
    <s v="CPIT-PITS (TOOL MARK)P1-P6"/>
    <s v="NC Rework"/>
    <s v="N"/>
    <d v="2019-12-09T23:59:59"/>
    <m/>
    <n v="1692.0720000000001"/>
  </r>
  <r>
    <s v="23940120-001"/>
    <s v="Available"/>
    <s v="1-4 Days"/>
    <s v="50531251-02"/>
    <s v="LOTUS EDGE 23MM VALVE ASSEMBLY PENANG"/>
    <m/>
    <m/>
    <s v="23940120"/>
    <n v="1"/>
    <n v="1"/>
    <s v="23940120"/>
    <s v="ZPK1"/>
    <s v="      "/>
    <d v="2019-06-14T07:37:42"/>
    <s v="No"/>
    <x v="3"/>
    <s v="VAL-Edge Ass-Holder Insert"/>
    <s v="VAL-VALVE ASSY"/>
    <x v="1"/>
    <s v="razalip"/>
    <d v="2019-06-19T13:24:27"/>
    <s v="1 Days 17 Hrs"/>
    <m/>
    <m/>
    <m/>
    <m/>
    <m/>
    <s v="N"/>
    <m/>
    <m/>
    <n v="4134.3429999999998"/>
  </r>
  <r>
    <s v="23940121-001"/>
    <s v="Available"/>
    <s v="0-24 Hours"/>
    <s v="50531251-02"/>
    <s v="LOTUS EDGE 23MM VALVE ASSEMBLY PENANG"/>
    <m/>
    <m/>
    <s v="23940121"/>
    <n v="1"/>
    <n v="1"/>
    <s v="23940121"/>
    <s v="ZPK1"/>
    <s v="      "/>
    <d v="2019-06-14T14:53:38"/>
    <s v="No"/>
    <x v="19"/>
    <s v="VAL-Edge Ass-Post to Braid"/>
    <s v="VAL-VALVE ASSY"/>
    <x v="1"/>
    <s v="ahmadn"/>
    <d v="2019-06-20T11:40:34"/>
    <s v="0 Days 19 Hrs"/>
    <m/>
    <m/>
    <m/>
    <m/>
    <m/>
    <s v="N"/>
    <m/>
    <m/>
    <n v="4134.3429999999998"/>
  </r>
  <r>
    <s v="23940122-001"/>
    <s v="Available"/>
    <s v="1-4 Days"/>
    <s v="50531251-02"/>
    <s v="LOTUS EDGE 23MM VALVE ASSEMBLY PENANG"/>
    <m/>
    <m/>
    <s v="23940122"/>
    <n v="1"/>
    <n v="1"/>
    <s v="23940122"/>
    <s v="ZPK1"/>
    <s v="      "/>
    <d v="2019-06-14T11:19:53"/>
    <s v="No"/>
    <x v="19"/>
    <s v="VAL-Edge Ass-Post to Braid"/>
    <s v="VAL-VALVE ASSY"/>
    <x v="1"/>
    <s v="ahmadn"/>
    <d v="2019-06-18T09:58:24"/>
    <s v="2 Days 21 Hrs"/>
    <m/>
    <m/>
    <m/>
    <m/>
    <m/>
    <s v="N"/>
    <m/>
    <m/>
    <n v="4134.3429999999998"/>
  </r>
  <r>
    <s v="23940123-001"/>
    <s v="Available"/>
    <s v="0-24 Hours"/>
    <s v="50531251-02"/>
    <s v="LOTUS EDGE 23MM VALVE ASSEMBLY PENANG"/>
    <m/>
    <m/>
    <s v="23940123"/>
    <n v="1"/>
    <n v="1"/>
    <s v="23940123"/>
    <s v="ZPK1"/>
    <s v="      "/>
    <d v="2019-06-19T07:56:37"/>
    <s v="No"/>
    <x v="19"/>
    <s v="VAL-Edge Ass-Post to Braid"/>
    <s v="VAL-VALVE ASSY"/>
    <x v="1"/>
    <s v="mdakhin"/>
    <d v="2019-06-20T20:13:42"/>
    <s v="0 Days 10 Hrs"/>
    <m/>
    <m/>
    <m/>
    <m/>
    <m/>
    <s v="N"/>
    <m/>
    <m/>
    <n v="4134.3429999999998"/>
  </r>
  <r>
    <s v="23940124-001"/>
    <s v="Available"/>
    <s v="1-4 Days"/>
    <s v="50531251-02"/>
    <s v="LOTUS EDGE 23MM VALVE ASSEMBLY PENANG"/>
    <m/>
    <m/>
    <s v="23940124"/>
    <n v="1"/>
    <n v="1"/>
    <s v="23940124"/>
    <s v="ZPK1"/>
    <s v="      "/>
    <d v="2019-06-17T08:52:45"/>
    <s v="No"/>
    <x v="26"/>
    <s v="VAL-Edge Ass-Buckle to Braid"/>
    <s v="VAL-VALVE ASSY"/>
    <x v="1"/>
    <s v="saipuln"/>
    <d v="2019-06-17T09:47:00"/>
    <s v="3 Days 21 Hrs"/>
    <s v="PENNC0003433"/>
    <s v="BMAD"/>
    <s v="InNCRework"/>
    <s v="BMAD &quot;B6&quot; BUCKLE ASSEMBLY DEFECT(INCOMING MATERIAL)."/>
    <s v="NC Rework"/>
    <s v="N"/>
    <m/>
    <m/>
    <n v="4134.3429999999998"/>
  </r>
  <r>
    <s v="23940125-001"/>
    <s v="On Hold"/>
    <s v="1-4 Days"/>
    <s v="50531251-02"/>
    <s v="LOTUS EDGE 23MM VALVE ASSEMBLY PENANG"/>
    <m/>
    <m/>
    <s v="23940125"/>
    <n v="1"/>
    <n v="1"/>
    <s v="23940125"/>
    <s v="ZPK1"/>
    <s v="      "/>
    <d v="2019-06-17T23:20:50"/>
    <s v="No"/>
    <x v="19"/>
    <s v="VAL-Edge Ass-Post to Braid"/>
    <s v="VAL-VALVE ASSY"/>
    <x v="1"/>
    <s v="halimbh"/>
    <d v="2019-06-19T09:35:43"/>
    <s v="1 Days 21 Hrs"/>
    <s v="PENNC0003444"/>
    <s v="CPIT"/>
    <s v="Edit"/>
    <s v="CPIT-PITS P11-P1 ROUGH SIDE"/>
    <m/>
    <s v="N"/>
    <m/>
    <m/>
    <n v="4134.3429999999998"/>
  </r>
  <r>
    <s v="23940126-001"/>
    <s v="Available"/>
    <s v="0-24 Hours"/>
    <s v="50531251-02"/>
    <s v="LOTUS EDGE 23MM VALVE ASSEMBLY PENANG"/>
    <m/>
    <m/>
    <s v="23940126"/>
    <n v="1"/>
    <n v="1"/>
    <s v="23940126"/>
    <s v="ZPK1"/>
    <s v="      "/>
    <d v="2019-06-18T14:01:25"/>
    <s v="No"/>
    <x v="13"/>
    <s v="VAL-Edge Ass-Post to Leaflet"/>
    <s v="VAL-VALVE ASSY"/>
    <x v="1"/>
    <s v="muhamah"/>
    <d v="2019-06-20T18:39:57"/>
    <s v="0 Days 12 Hrs"/>
    <m/>
    <m/>
    <m/>
    <m/>
    <m/>
    <s v="N"/>
    <m/>
    <m/>
    <n v="4134.3429999999998"/>
  </r>
  <r>
    <s v="23940127-001"/>
    <s v="Available"/>
    <s v="1-4 Days"/>
    <s v="50531251-02"/>
    <s v="LOTUS EDGE 23MM VALVE ASSEMBLY PENANG"/>
    <m/>
    <m/>
    <s v="23940127"/>
    <n v="1"/>
    <n v="1"/>
    <s v="23940127"/>
    <s v="ZPK1"/>
    <s v="      "/>
    <d v="2019-06-14T11:28:57"/>
    <s v="No"/>
    <x v="4"/>
    <s v="VAL-Edge Ass-Seal to Leaflet"/>
    <s v="VAL-VALVE ASSY"/>
    <x v="1"/>
    <s v="abusema"/>
    <d v="2019-06-19T08:27:59"/>
    <s v="1 Days 22 Hrs"/>
    <m/>
    <m/>
    <m/>
    <m/>
    <m/>
    <s v="N"/>
    <m/>
    <m/>
    <n v="4134.3429999999998"/>
  </r>
  <r>
    <s v="23940128-001"/>
    <s v="Available"/>
    <s v="0-24 Hours"/>
    <s v="50531251-02"/>
    <s v="LOTUS EDGE 23MM VALVE ASSEMBLY PENANG"/>
    <m/>
    <m/>
    <s v="23940128"/>
    <n v="1"/>
    <n v="1"/>
    <s v="23940128"/>
    <s v="ZPK1"/>
    <s v="      "/>
    <d v="2019-06-17T15:57:35"/>
    <s v="No"/>
    <x v="4"/>
    <s v="VAL-Edge Ass-Seal to Leaflet"/>
    <s v="VAL-VALVE ASSY"/>
    <x v="1"/>
    <s v="abdulra"/>
    <d v="2019-06-20T11:59:38"/>
    <s v="0 Days 19 Hrs"/>
    <s v="PENNC0003411"/>
    <s v="PLPL"/>
    <s v="Closed"/>
    <s v="PLPL- POST LEGS DO NOT FALL BETWEEN PASS LINES    (P6-P11)"/>
    <s v="NC Rework"/>
    <s v="N"/>
    <m/>
    <m/>
    <n v="4134.3429999999998"/>
  </r>
  <r>
    <s v="23940129-001"/>
    <s v="Available"/>
    <s v="1-4 Days"/>
    <s v="50531251-02"/>
    <s v="LOTUS EDGE 23MM VALVE ASSEMBLY PENANG"/>
    <m/>
    <m/>
    <s v="23940129"/>
    <n v="1"/>
    <n v="1"/>
    <s v="23940129"/>
    <s v="ZPK1"/>
    <s v="      "/>
    <d v="2019-06-17T14:10:54"/>
    <s v="No"/>
    <x v="4"/>
    <s v="VAL-Edge Ass-Seal to Leaflet"/>
    <s v="VAL-VALVE ASSY"/>
    <x v="1"/>
    <s v="asrishs"/>
    <d v="2019-06-19T20:30:59"/>
    <s v="1 Days 10 Hrs"/>
    <m/>
    <m/>
    <m/>
    <m/>
    <m/>
    <s v="N"/>
    <m/>
    <m/>
    <n v="4134.3429999999998"/>
  </r>
  <r>
    <s v="23940130-001"/>
    <s v="Available"/>
    <s v="1-4 Days"/>
    <s v="50531252-02"/>
    <s v="LOTUS EDGE 25MM VALVE ASSEMBLY"/>
    <m/>
    <m/>
    <s v="23940130"/>
    <n v="1"/>
    <n v="1"/>
    <s v="23940130"/>
    <s v="ZPK1"/>
    <s v="      "/>
    <d v="2019-06-13T10:45:05"/>
    <s v="No"/>
    <x v="6"/>
    <s v="VAL-Edge Ass-Holder Insert25"/>
    <s v="VAL-VALVE ASSY"/>
    <x v="1"/>
    <s v="yahayas"/>
    <d v="2019-06-19T18:21:19"/>
    <s v="1 Days 12 Hrs"/>
    <m/>
    <m/>
    <m/>
    <m/>
    <m/>
    <s v="N"/>
    <m/>
    <m/>
    <n v="4281.8420000000006"/>
  </r>
  <r>
    <s v="23940131-001"/>
    <s v="Available"/>
    <s v="0-24 Hours"/>
    <s v="50531252-02"/>
    <s v="LOTUS EDGE 25MM VALVE ASSEMBLY"/>
    <m/>
    <m/>
    <s v="23940131"/>
    <n v="1"/>
    <n v="1"/>
    <s v="23940131"/>
    <s v="ZPK1"/>
    <s v="      "/>
    <d v="2019-06-13T12:33:46"/>
    <s v="No"/>
    <x v="31"/>
    <s v="VAL-Edge Ass-Seal to Braid25"/>
    <s v="VAL-VALVE ASSY"/>
    <x v="1"/>
    <s v="abduls4"/>
    <d v="2019-06-20T14:34:43"/>
    <s v="0 Days 16 Hrs"/>
    <m/>
    <m/>
    <m/>
    <m/>
    <m/>
    <s v="N"/>
    <m/>
    <m/>
    <n v="4281.8420000000006"/>
  </r>
  <r>
    <s v="23940132-001"/>
    <s v="Available"/>
    <s v="0-24 Hours"/>
    <s v="50531252-02"/>
    <s v="LOTUS EDGE 25MM VALVE ASSEMBLY"/>
    <m/>
    <m/>
    <s v="23940132"/>
    <n v="1"/>
    <n v="1"/>
    <s v="23940132"/>
    <s v="ZPK1"/>
    <s v="      "/>
    <d v="2019-06-13T15:13:27"/>
    <s v="No"/>
    <x v="36"/>
    <s v="VAL-Edge Ass-Post Braid Insp25"/>
    <s v="VAL-VALVE ASSY"/>
    <x v="1"/>
    <s v="samsun1"/>
    <d v="2019-06-20T09:08:30"/>
    <s v="0 Days 21 Hrs"/>
    <s v="PENNC0003393"/>
    <s v="CTOR"/>
    <s v="Closed"/>
    <s v="CTOR-TORN TISSUE P11-P6"/>
    <s v="NC Rework"/>
    <s v="N"/>
    <m/>
    <m/>
    <n v="4281.8420000000006"/>
  </r>
  <r>
    <s v="23940133-001"/>
    <s v="Available"/>
    <s v="1-4 Days"/>
    <s v="50531252-02"/>
    <s v="LOTUS EDGE 25MM VALVE ASSEMBLY"/>
    <m/>
    <m/>
    <s v="23940133"/>
    <n v="1"/>
    <n v="1"/>
    <s v="23940133"/>
    <s v="ZPK1"/>
    <s v="      "/>
    <d v="2019-06-13T13:55:57"/>
    <s v="No"/>
    <x v="10"/>
    <s v="VAL-Edge Ass-Seal to Leaflet25"/>
    <s v="VAL-VALVE ASSY"/>
    <x v="1"/>
    <s v="abdun20"/>
    <d v="2019-06-17T19:21:33"/>
    <s v="3 Days 11 Hrs"/>
    <m/>
    <m/>
    <m/>
    <m/>
    <m/>
    <s v="N"/>
    <m/>
    <m/>
    <n v="4281.8420000000006"/>
  </r>
  <r>
    <s v="23940134-001"/>
    <s v="Available"/>
    <s v="1-4 Days"/>
    <s v="50531252-02"/>
    <s v="LOTUS EDGE 25MM VALVE ASSEMBLY"/>
    <m/>
    <m/>
    <s v="23940134"/>
    <n v="1"/>
    <n v="1"/>
    <s v="23940134"/>
    <s v="ZPK1"/>
    <s v="      "/>
    <d v="2019-06-13T13:40:08"/>
    <s v="No"/>
    <x v="10"/>
    <s v="VAL-Edge Ass-Seal to Leaflet25"/>
    <s v="VAL-VALVE ASSY"/>
    <x v="1"/>
    <s v="abdulaf"/>
    <d v="2019-06-19T18:14:48"/>
    <s v="1 Days 12 Hrs"/>
    <m/>
    <m/>
    <m/>
    <m/>
    <m/>
    <s v="N"/>
    <m/>
    <m/>
    <n v="4281.8420000000006"/>
  </r>
  <r>
    <s v="23940135-001"/>
    <s v="Available"/>
    <s v="1-4 Days"/>
    <s v="50531252-02"/>
    <s v="LOTUS EDGE 25MM VALVE ASSEMBLY"/>
    <m/>
    <m/>
    <s v="23940135"/>
    <n v="1"/>
    <n v="1"/>
    <s v="23940135"/>
    <s v="ZPK1"/>
    <s v="      "/>
    <d v="2019-06-13T15:00:41"/>
    <s v="No"/>
    <x v="36"/>
    <s v="VAL-Edge Ass-Post Braid Insp25"/>
    <s v="VAL-VALVE ASSY"/>
    <x v="1"/>
    <s v="mohan11"/>
    <d v="2019-06-19T09:59:02"/>
    <s v="1 Days 21 Hrs"/>
    <m/>
    <m/>
    <m/>
    <m/>
    <m/>
    <s v="N"/>
    <m/>
    <m/>
    <n v="4281.8420000000006"/>
  </r>
  <r>
    <s v="23940136-001"/>
    <s v="On Hold"/>
    <s v="4-7 Days"/>
    <s v="50531252-02"/>
    <s v="LOTUS EDGE 25MM VALVE ASSEMBLY"/>
    <m/>
    <m/>
    <s v="23940136"/>
    <n v="1"/>
    <n v="1"/>
    <s v="23940136"/>
    <s v="ZPK1"/>
    <s v="      "/>
    <d v="2019-06-13T14:18:25"/>
    <s v="No"/>
    <x v="10"/>
    <s v="VAL-Edge Ass-Seal to Leaflet25"/>
    <s v="VAL-VALVE ASSY"/>
    <x v="1"/>
    <s v="ibrahn5"/>
    <d v="2019-06-14T16:04:47"/>
    <s v="6 Days 14 Hrs"/>
    <s v="PENNC0003463"/>
    <s v="OTHR"/>
    <s v="Edit"/>
    <s v="distance between whip stitch and cross to long at j1"/>
    <m/>
    <s v="N"/>
    <m/>
    <m/>
    <n v="4281.8420000000006"/>
  </r>
  <r>
    <s v="23940137-001"/>
    <s v="Available"/>
    <s v="1-4 Days"/>
    <s v="50531252-02"/>
    <s v="LOTUS EDGE 25MM VALVE ASSEMBLY"/>
    <m/>
    <m/>
    <s v="23940137"/>
    <n v="1"/>
    <n v="1"/>
    <s v="23940137"/>
    <s v="ZPK1"/>
    <s v="      "/>
    <d v="2019-06-13T13:42:22"/>
    <s v="No"/>
    <x v="6"/>
    <s v="VAL-Edge Ass-Holder Insert25"/>
    <s v="VAL-VALVE ASSY"/>
    <x v="1"/>
    <s v="hashin1"/>
    <d v="2019-06-18T18:51:52"/>
    <s v="2 Days 12 Hrs"/>
    <m/>
    <m/>
    <m/>
    <m/>
    <m/>
    <s v="N"/>
    <m/>
    <m/>
    <n v="4281.8420000000006"/>
  </r>
  <r>
    <s v="23940138-001"/>
    <s v="Available"/>
    <s v="1-4 Days"/>
    <s v="50531252-02"/>
    <s v="LOTUS EDGE 25MM VALVE ASSEMBLY"/>
    <m/>
    <m/>
    <s v="23940138"/>
    <n v="1"/>
    <n v="1"/>
    <s v="23940138"/>
    <s v="ZPK1"/>
    <s v="      "/>
    <d v="2019-06-14T08:05:19"/>
    <s v="No"/>
    <x v="6"/>
    <s v="VAL-Edge Ass-Holder Insert25"/>
    <s v="VAL-VALVE ASSY"/>
    <x v="1"/>
    <s v="yahayas"/>
    <d v="2019-06-18T18:24:35"/>
    <s v="2 Days 12 Hrs"/>
    <m/>
    <m/>
    <m/>
    <m/>
    <m/>
    <s v="N"/>
    <m/>
    <m/>
    <n v="4281.8420000000006"/>
  </r>
  <r>
    <s v="23940139-001"/>
    <s v="Available"/>
    <s v="1-4 Days"/>
    <s v="50531252-02"/>
    <s v="LOTUS EDGE 25MM VALVE ASSEMBLY"/>
    <m/>
    <m/>
    <s v="23940139"/>
    <n v="1"/>
    <n v="1"/>
    <s v="23940139"/>
    <s v="ZPK1"/>
    <s v="      "/>
    <d v="2019-06-13T09:27:45"/>
    <s v="No"/>
    <x v="10"/>
    <s v="VAL-Edge Ass-Seal to Leaflet25"/>
    <s v="VAL-VALVE ASSY"/>
    <x v="1"/>
    <s v="gopalam"/>
    <d v="2019-06-19T22:12:34"/>
    <s v="1 Days 8 Hrs"/>
    <m/>
    <m/>
    <m/>
    <m/>
    <m/>
    <s v="N"/>
    <m/>
    <m/>
    <n v="4281.8420000000006"/>
  </r>
  <r>
    <s v="23940140-001"/>
    <s v="Available"/>
    <s v="1-4 Days"/>
    <s v="50531252-02"/>
    <s v="LOTUS EDGE 25MM VALVE ASSEMBLY"/>
    <m/>
    <m/>
    <s v="23940140"/>
    <n v="1"/>
    <n v="1"/>
    <s v="23940140"/>
    <s v="ZPK1"/>
    <s v="      "/>
    <d v="2019-06-13T11:04:48"/>
    <s v="No"/>
    <x v="6"/>
    <s v="VAL-Edge Ass-Holder Insert25"/>
    <s v="VAL-VALVE ASSY"/>
    <x v="1"/>
    <s v="yahayas"/>
    <d v="2019-06-19T19:09:29"/>
    <s v="1 Days 11 Hrs"/>
    <m/>
    <m/>
    <m/>
    <m/>
    <m/>
    <s v="N"/>
    <m/>
    <m/>
    <n v="4281.8420000000006"/>
  </r>
  <r>
    <s v="23940141-001"/>
    <s v="Available"/>
    <s v="1-4 Days"/>
    <s v="50531252-02"/>
    <s v="LOTUS EDGE 25MM VALVE ASSEMBLY"/>
    <m/>
    <m/>
    <s v="23940141"/>
    <n v="1"/>
    <n v="1"/>
    <s v="23940141"/>
    <s v="ZPK1"/>
    <s v="      "/>
    <d v="2019-06-13T12:10:33"/>
    <s v="No"/>
    <x v="6"/>
    <s v="VAL-Edge Ass-Holder Insert25"/>
    <s v="VAL-VALVE ASSY"/>
    <x v="1"/>
    <s v="yahayas"/>
    <d v="2019-06-19T12:39:46"/>
    <s v="1 Days 18 Hrs"/>
    <m/>
    <m/>
    <m/>
    <m/>
    <m/>
    <s v="N"/>
    <m/>
    <m/>
    <n v="4281.8420000000006"/>
  </r>
  <r>
    <s v="23940142-001"/>
    <s v="Available"/>
    <s v="0-24 Hours"/>
    <s v="50531252-02"/>
    <s v="LOTUS EDGE 25MM VALVE ASSEMBLY"/>
    <m/>
    <m/>
    <s v="23940142"/>
    <n v="1"/>
    <n v="1"/>
    <s v="23940142"/>
    <s v="ZPK1"/>
    <s v="      "/>
    <d v="2019-06-13T10:55:28"/>
    <s v="No"/>
    <x v="6"/>
    <s v="VAL-Edge Ass-Holder Insert25"/>
    <s v="VAL-VALVE ASSY"/>
    <x v="1"/>
    <s v="razalip"/>
    <d v="2019-06-20T15:01:56"/>
    <s v="0 Days 15 Hrs"/>
    <s v="PENNC0003374"/>
    <s v="CPIT"/>
    <s v="Closed"/>
    <s v="CPIT: PIT (P1-P6)"/>
    <s v="NC Rework"/>
    <s v="N"/>
    <m/>
    <m/>
    <n v="4281.8420000000006"/>
  </r>
  <r>
    <s v="23940143-001"/>
    <s v="Available"/>
    <s v="0-24 Hours"/>
    <s v="50531252-02"/>
    <s v="LOTUS EDGE 25MM VALVE ASSEMBLY"/>
    <m/>
    <m/>
    <s v="23940143"/>
    <n v="1"/>
    <n v="1"/>
    <s v="23940143"/>
    <s v="ZPK1"/>
    <s v="      "/>
    <d v="2019-06-13T12:36:13"/>
    <s v="No"/>
    <x v="10"/>
    <s v="VAL-Edge Ass-Seal to Leaflet25"/>
    <s v="VAL-VALVE ASSY"/>
    <x v="1"/>
    <s v="asrishs"/>
    <d v="2019-06-20T16:44:00"/>
    <s v="0 Days 14 Hrs"/>
    <s v="PENNC0003389"/>
    <s v="CDEL"/>
    <s v="Closed"/>
    <s v="CDEL-DELAMINATION P6-P1 &gt;5.00mm"/>
    <s v="NC Rework"/>
    <s v="N"/>
    <m/>
    <m/>
    <n v="4281.8420000000006"/>
  </r>
  <r>
    <s v="23940144-001"/>
    <s v="Available"/>
    <s v="1-4 Days"/>
    <s v="50531252-02"/>
    <s v="LOTUS EDGE 25MM VALVE ASSEMBLY"/>
    <m/>
    <m/>
    <s v="23940144"/>
    <n v="1"/>
    <n v="1"/>
    <s v="23940144"/>
    <s v="ZPK1"/>
    <s v="      "/>
    <d v="2019-06-14T07:46:07"/>
    <s v="No"/>
    <x v="10"/>
    <s v="VAL-Edge Ass-Seal to Leaflet25"/>
    <s v="VAL-VALVE ASSY"/>
    <x v="1"/>
    <s v="mhdyusz"/>
    <d v="2019-06-19T22:48:37"/>
    <s v="1 Days 8 Hrs"/>
    <m/>
    <m/>
    <m/>
    <m/>
    <m/>
    <s v="N"/>
    <m/>
    <m/>
    <n v="4281.8420000000006"/>
  </r>
  <r>
    <s v="23940145-001"/>
    <s v="Available"/>
    <s v="1-4 Days"/>
    <s v="50531252-02"/>
    <s v="LOTUS EDGE 25MM VALVE ASSEMBLY"/>
    <m/>
    <m/>
    <s v="23940145"/>
    <n v="1"/>
    <n v="1"/>
    <s v="23940145"/>
    <s v="ZPK1"/>
    <s v="      "/>
    <d v="2019-06-13T14:56:25"/>
    <s v="No"/>
    <x v="10"/>
    <s v="VAL-Edge Ass-Seal to Leaflet25"/>
    <s v="VAL-VALVE ASSY"/>
    <x v="1"/>
    <s v="abdun21"/>
    <d v="2019-06-19T18:27:28"/>
    <s v="1 Days 12 Hrs"/>
    <m/>
    <m/>
    <m/>
    <m/>
    <m/>
    <s v="N"/>
    <m/>
    <m/>
    <n v="4281.8420000000006"/>
  </r>
  <r>
    <s v="23940146-001"/>
    <s v="Available"/>
    <s v="1-4 Days"/>
    <s v="50531252-02"/>
    <s v="LOTUS EDGE 25MM VALVE ASSEMBLY"/>
    <m/>
    <m/>
    <s v="23940146"/>
    <n v="1"/>
    <n v="1"/>
    <s v="23940146"/>
    <s v="ZPK1"/>
    <s v="      "/>
    <d v="2019-06-13T13:34:46"/>
    <s v="No"/>
    <x v="25"/>
    <s v="VAL-Edge Ass-Post to Braid25"/>
    <s v="VAL-VALVE ASSY"/>
    <x v="1"/>
    <s v="mdyakin"/>
    <d v="2019-06-17T14:44:36"/>
    <s v="3 Days 16 Hrs"/>
    <m/>
    <m/>
    <m/>
    <m/>
    <m/>
    <s v="N"/>
    <m/>
    <m/>
    <n v="4281.8420000000006"/>
  </r>
  <r>
    <s v="23940147-001"/>
    <s v="Available"/>
    <s v="1-4 Days"/>
    <s v="50531252-02"/>
    <s v="LOTUS EDGE 25MM VALVE ASSEMBLY"/>
    <m/>
    <m/>
    <s v="23940147"/>
    <n v="1"/>
    <n v="1"/>
    <s v="23940147"/>
    <s v="ZPK1"/>
    <s v="      "/>
    <d v="2019-06-13T15:16:38"/>
    <s v="No"/>
    <x v="10"/>
    <s v="VAL-Edge Ass-Seal to Leaflet25"/>
    <s v="VAL-VALVE ASSY"/>
    <x v="1"/>
    <s v="rosleeh"/>
    <d v="2019-06-17T13:55:53"/>
    <s v="3 Days 17 Hrs"/>
    <m/>
    <m/>
    <m/>
    <m/>
    <m/>
    <s v="N"/>
    <m/>
    <m/>
    <n v="4281.8420000000006"/>
  </r>
  <r>
    <s v="23940148-001"/>
    <s v="Available"/>
    <s v="1-4 Days"/>
    <s v="50531252-02"/>
    <s v="LOTUS EDGE 25MM VALVE ASSEMBLY"/>
    <m/>
    <m/>
    <s v="23940148"/>
    <n v="1"/>
    <n v="1"/>
    <s v="23940148"/>
    <s v="ZPK1"/>
    <s v="      "/>
    <d v="2019-06-14T07:35:12"/>
    <s v="No"/>
    <x v="10"/>
    <s v="VAL-Edge Ass-Seal to Leaflet25"/>
    <s v="VAL-VALVE ASSY"/>
    <x v="1"/>
    <s v="abdun20"/>
    <d v="2019-06-19T12:48:29"/>
    <s v="1 Days 18 Hrs"/>
    <m/>
    <m/>
    <m/>
    <m/>
    <m/>
    <s v="N"/>
    <m/>
    <m/>
    <n v="4281.8420000000006"/>
  </r>
  <r>
    <s v="23940149-001"/>
    <s v="Available"/>
    <s v="0-24 Hours"/>
    <s v="50531252-02"/>
    <s v="LOTUS EDGE 25MM VALVE ASSEMBLY"/>
    <m/>
    <m/>
    <s v="23940149"/>
    <n v="1"/>
    <n v="1"/>
    <s v="23940149"/>
    <s v="ZPK1"/>
    <s v="      "/>
    <d v="2019-06-14T12:05:59"/>
    <s v="No"/>
    <x v="31"/>
    <s v="VAL-Edge Ass-Seal to Braid25"/>
    <s v="VAL-VALVE ASSY"/>
    <x v="1"/>
    <s v="mohamn3"/>
    <d v="2019-06-20T22:28:45"/>
    <s v="0 Days 8 Hrs"/>
    <m/>
    <m/>
    <m/>
    <m/>
    <m/>
    <s v="N"/>
    <m/>
    <m/>
    <n v="4281.8420000000006"/>
  </r>
  <r>
    <s v="23940150-001"/>
    <s v="Available"/>
    <s v="0-24 Hours"/>
    <s v="50531251-02"/>
    <s v="LOTUS EDGE 23MM VALVE ASSEMBLY PENANG"/>
    <m/>
    <m/>
    <s v="23940150"/>
    <n v="1"/>
    <n v="1"/>
    <s v="23940150"/>
    <s v="ZPK1"/>
    <s v="      "/>
    <d v="2019-06-18T21:36:58"/>
    <s v="No"/>
    <x v="4"/>
    <s v="VAL-Edge Ass-Seal to Leaflet"/>
    <s v="VAL-VALVE ASSY"/>
    <x v="1"/>
    <s v="mhdyusz"/>
    <d v="2019-06-20T17:36:07"/>
    <s v="0 Days 13 Hrs"/>
    <m/>
    <m/>
    <m/>
    <m/>
    <m/>
    <s v="N"/>
    <m/>
    <m/>
    <n v="4134.3429999999998"/>
  </r>
  <r>
    <s v="23940151-001"/>
    <s v="Available"/>
    <s v="1-4 Days"/>
    <s v="50531251-02"/>
    <s v="LOTUS EDGE 23MM VALVE ASSEMBLY PENANG"/>
    <m/>
    <m/>
    <s v="23940151"/>
    <n v="1"/>
    <n v="1"/>
    <s v="23940151"/>
    <s v="ZPK1"/>
    <s v="      "/>
    <d v="2019-06-14T12:13:06"/>
    <s v="No"/>
    <x v="19"/>
    <s v="VAL-Edge Ass-Post to Braid"/>
    <s v="VAL-VALVE ASSY"/>
    <x v="1"/>
    <s v="mats"/>
    <d v="2019-06-18T18:12:28"/>
    <s v="2 Days 12 Hrs"/>
    <m/>
    <m/>
    <m/>
    <m/>
    <m/>
    <s v="N"/>
    <m/>
    <m/>
    <n v="4134.3429999999998"/>
  </r>
  <r>
    <s v="23940292-001"/>
    <s v="Available"/>
    <s v="7-14 Days"/>
    <s v="91034655-01"/>
    <s v="SA4645 - 23MM STITCHED LEAFLET"/>
    <m/>
    <m/>
    <s v="23940292"/>
    <n v="1"/>
    <n v="1"/>
    <s v="23940292"/>
    <s v="ZPK1"/>
    <s v="      "/>
    <d v="2019-06-13T10:06:26"/>
    <s v="No"/>
    <x v="20"/>
    <s v="VAL-STITCH-STITCH LEAFLET"/>
    <s v="VAL-STITCH LEAFLET"/>
    <x v="0"/>
    <s v="hussas2"/>
    <d v="2019-06-13T11:10:32"/>
    <s v="7 Days 19 Hrs"/>
    <m/>
    <m/>
    <m/>
    <m/>
    <m/>
    <s v="N"/>
    <d v="2019-12-09T23:59:59"/>
    <m/>
    <n v="999.62800000000004"/>
  </r>
  <r>
    <s v="23940296-001"/>
    <s v="Not Started"/>
    <s v="7-14 Days"/>
    <s v="50535701-01"/>
    <s v="LOTUS EDGE STITCHED LEAFLET BSC - 25MM"/>
    <m/>
    <m/>
    <s v="23940296"/>
    <n v="1"/>
    <n v="1"/>
    <s v="23940296"/>
    <s v="ZPK1"/>
    <s v="      "/>
    <m/>
    <s v="No"/>
    <x v="17"/>
    <m/>
    <m/>
    <x v="0"/>
    <m/>
    <d v="2019-06-13T07:48:28"/>
    <s v="7 Days 23 Hrs"/>
    <m/>
    <m/>
    <m/>
    <m/>
    <m/>
    <s v="N"/>
    <m/>
    <m/>
    <n v="1692.0720000000001"/>
  </r>
  <r>
    <s v="23940303-001"/>
    <s v="On Hold"/>
    <s v="1-4 Days"/>
    <s v="50535701-01"/>
    <s v="LOTUS EDGE STITCHED LEAFLET BSC - 25MM"/>
    <m/>
    <m/>
    <s v="23940303"/>
    <n v="1"/>
    <n v="1"/>
    <s v="23940303"/>
    <s v="ZPK1"/>
    <s v="      "/>
    <d v="2019-06-17T17:02:47"/>
    <s v="No"/>
    <x v="29"/>
    <s v="VAL-STITCH-POST TO LEAFLET"/>
    <s v="VAL-STITCH LEAFLET"/>
    <x v="0"/>
    <s v="arifinn"/>
    <d v="2019-06-17T18:02:17"/>
    <s v="3 Days 12 Hrs"/>
    <s v="PENNC0003460"/>
    <s v="PLFE"/>
    <s v="Edit"/>
    <s v="FAILS FREE EDGE EXTENSION/LENGTH TEST"/>
    <m/>
    <s v="N"/>
    <d v="2019-12-09T23:59:59"/>
    <m/>
    <n v="1692.0720000000001"/>
  </r>
  <r>
    <s v="23940305-001"/>
    <s v="Available"/>
    <s v="0-24 Hours"/>
    <s v="50535701-01"/>
    <s v="LOTUS EDGE STITCHED LEAFLET BSC - 25MM"/>
    <m/>
    <m/>
    <s v="23940305"/>
    <n v="1"/>
    <n v="1"/>
    <s v="23940305"/>
    <s v="ZPK1"/>
    <s v="      "/>
    <d v="2019-06-13T11:20:07"/>
    <s v="No"/>
    <x v="29"/>
    <s v="VAL-STITCH-POST TO LEAFLET"/>
    <s v="VAL-STITCH LEAFLET"/>
    <x v="0"/>
    <s v="wanaliw"/>
    <d v="2019-06-20T21:37:42"/>
    <s v="0 Days 9 Hrs"/>
    <s v="PENNC0003387"/>
    <s v="PLOT"/>
    <s v="Closed"/>
    <s v="P6 GAP BETWEEN POST LEG AND ARMPIT (REJ)"/>
    <s v="NC Rework"/>
    <s v="N"/>
    <d v="2019-12-09T23:59:59"/>
    <m/>
    <n v="1692.0720000000001"/>
  </r>
  <r>
    <s v="23940307-001"/>
    <s v="Available"/>
    <s v="0-24 Hours"/>
    <s v="50535701-01"/>
    <s v="LOTUS EDGE STITCHED LEAFLET BSC - 25MM"/>
    <m/>
    <m/>
    <s v="23940307"/>
    <n v="1"/>
    <n v="1"/>
    <s v="23940307"/>
    <s v="ZPK1"/>
    <s v="      "/>
    <d v="2019-06-17T07:39:33"/>
    <s v="No"/>
    <x v="21"/>
    <s v="VAL-STITCH-STITCH INSPECT"/>
    <s v="VAL-STITCH LEAFLET"/>
    <x v="0"/>
    <s v="zulkifa"/>
    <d v="2019-06-20T16:37:25"/>
    <s v="0 Days 14 Hrs"/>
    <s v="PENNC0003415"/>
    <s v="PLFE"/>
    <s v="Closed"/>
    <s v="FAILS FREE EDGE LENGHT/EXTENSION TESTING (PLFE)"/>
    <s v="NC Rework"/>
    <s v="N"/>
    <d v="2019-12-09T23:59:59"/>
    <m/>
    <n v="1692.0720000000001"/>
  </r>
  <r>
    <s v="23940311-001"/>
    <s v="Available"/>
    <s v="0-24 Hours"/>
    <s v="50531251-02"/>
    <s v="LOTUS EDGE 23MM VALVE ASSEMBLY PENANG"/>
    <m/>
    <m/>
    <s v="23940311"/>
    <n v="1"/>
    <n v="1"/>
    <s v="23940311"/>
    <s v="ZPK1"/>
    <s v="      "/>
    <d v="2019-06-17T15:42:13"/>
    <s v="No"/>
    <x v="3"/>
    <s v="VAL-Edge Ass-Holder Insert"/>
    <s v="VAL-VALVE ASSY"/>
    <x v="1"/>
    <s v="yahayas"/>
    <d v="2019-06-20T14:55:00"/>
    <s v="0 Days 16 Hrs"/>
    <m/>
    <m/>
    <m/>
    <m/>
    <m/>
    <s v="N"/>
    <m/>
    <m/>
    <n v="4134.3429999999998"/>
  </r>
  <r>
    <s v="23940312-001"/>
    <s v="Available"/>
    <s v="1-4 Days"/>
    <s v="50531251-02"/>
    <s v="LOTUS EDGE 23MM VALVE ASSEMBLY PENANG"/>
    <m/>
    <m/>
    <s v="23940312"/>
    <n v="1"/>
    <n v="1"/>
    <s v="23940312"/>
    <s v="ZPK1"/>
    <s v="      "/>
    <d v="2019-06-17T09:50:22"/>
    <s v="No"/>
    <x v="4"/>
    <s v="VAL-Edge Ass-Seal to Leaflet"/>
    <s v="VAL-VALVE ASSY"/>
    <x v="1"/>
    <s v="mansors"/>
    <d v="2019-06-19T14:09:58"/>
    <s v="1 Days 16 Hrs"/>
    <m/>
    <m/>
    <m/>
    <m/>
    <m/>
    <s v="N"/>
    <m/>
    <m/>
    <n v="4134.3429999999998"/>
  </r>
  <r>
    <s v="23940313-001"/>
    <s v="Available"/>
    <s v="0-24 Hours"/>
    <s v="50531251-02"/>
    <s v="LOTUS EDGE 23MM VALVE ASSEMBLY PENANG"/>
    <m/>
    <m/>
    <s v="23940313"/>
    <n v="1"/>
    <n v="1"/>
    <s v="23940313"/>
    <s v="ZPK1"/>
    <s v="      "/>
    <d v="2019-06-14T13:36:21"/>
    <s v="No"/>
    <x v="30"/>
    <s v="VAL-Edge Ass-FQC"/>
    <s v="VAL-VALVE ASSY"/>
    <x v="1"/>
    <s v="jaafarn"/>
    <d v="2019-06-20T23:15:01"/>
    <s v="0 Days 7 Hrs"/>
    <m/>
    <m/>
    <m/>
    <m/>
    <m/>
    <s v="N"/>
    <m/>
    <m/>
    <n v="4134.3429999999998"/>
  </r>
  <r>
    <s v="23945324-001"/>
    <s v="Available"/>
    <s v="1-4 Days"/>
    <s v="50531252-02"/>
    <s v="LOTUS EDGE 25MM VALVE ASSEMBLY"/>
    <m/>
    <m/>
    <s v="23945324"/>
    <n v="1"/>
    <n v="1"/>
    <s v="23945324"/>
    <s v="ZPK1"/>
    <s v="      "/>
    <d v="2019-06-14T07:01:03"/>
    <s v="No"/>
    <x v="6"/>
    <s v="VAL-Edge Ass-Holder Insert25"/>
    <s v="VAL-VALVE ASSY"/>
    <x v="1"/>
    <s v="hashin1"/>
    <d v="2019-06-18T19:23:05"/>
    <s v="2 Days 11 Hrs"/>
    <m/>
    <m/>
    <m/>
    <m/>
    <m/>
    <s v="N"/>
    <m/>
    <m/>
    <n v="4281.8420000000006"/>
  </r>
  <r>
    <s v="23945325-001"/>
    <s v="Available"/>
    <s v="1-4 Days"/>
    <s v="50531252-02"/>
    <s v="LOTUS EDGE 25MM VALVE ASSEMBLY"/>
    <m/>
    <m/>
    <s v="23945325"/>
    <n v="1"/>
    <n v="1"/>
    <s v="23945325"/>
    <s v="ZPK1"/>
    <s v="      "/>
    <d v="2019-06-14T10:00:56"/>
    <s v="No"/>
    <x v="10"/>
    <s v="VAL-Edge Ass-Seal to Leaflet25"/>
    <s v="VAL-VALVE ASSY"/>
    <x v="1"/>
    <s v="abdulra"/>
    <d v="2019-06-18T11:33:28"/>
    <s v="2 Days 19 Hrs"/>
    <m/>
    <m/>
    <m/>
    <m/>
    <m/>
    <s v="N"/>
    <m/>
    <m/>
    <n v="4281.8420000000006"/>
  </r>
  <r>
    <s v="23945326-001"/>
    <s v="Available"/>
    <s v="1-4 Days"/>
    <s v="50531252-02"/>
    <s v="LOTUS EDGE 25MM VALVE ASSEMBLY"/>
    <m/>
    <m/>
    <s v="23945326"/>
    <n v="1"/>
    <n v="1"/>
    <s v="23945326"/>
    <s v="ZPK1"/>
    <s v="      "/>
    <d v="2019-06-14T12:30:12"/>
    <s v="No"/>
    <x v="10"/>
    <s v="VAL-Edge Ass-Seal to Leaflet25"/>
    <s v="VAL-VALVE ASSY"/>
    <x v="1"/>
    <s v="abdulaf"/>
    <d v="2019-06-18T19:33:19"/>
    <s v="2 Days 11 Hrs"/>
    <m/>
    <m/>
    <m/>
    <m/>
    <m/>
    <s v="N"/>
    <m/>
    <m/>
    <n v="4281.8420000000006"/>
  </r>
  <r>
    <s v="23945332-001"/>
    <s v="Available"/>
    <s v="1-4 Days"/>
    <s v="50531252-02"/>
    <s v="LOTUS EDGE 25MM VALVE ASSEMBLY"/>
    <m/>
    <m/>
    <s v="23945332"/>
    <n v="1"/>
    <n v="1"/>
    <s v="23945332"/>
    <s v="ZPK1"/>
    <s v="      "/>
    <d v="2019-06-14T10:56:06"/>
    <s v="No"/>
    <x v="10"/>
    <s v="VAL-Edge Ass-Seal to Leaflet25"/>
    <s v="VAL-VALVE ASSY"/>
    <x v="1"/>
    <s v="abdun20"/>
    <d v="2019-06-18T16:53:00"/>
    <s v="2 Days 14 Hrs"/>
    <m/>
    <m/>
    <m/>
    <m/>
    <m/>
    <s v="N"/>
    <m/>
    <m/>
    <n v="4281.8420000000006"/>
  </r>
  <r>
    <s v="23945475-001"/>
    <s v="Available"/>
    <s v="1-4 Days"/>
    <s v="50531252-02"/>
    <s v="LOTUS EDGE 25MM VALVE ASSEMBLY"/>
    <m/>
    <m/>
    <s v="23945475"/>
    <n v="1"/>
    <n v="1"/>
    <s v="23945475"/>
    <s v="ZPK1"/>
    <s v="      "/>
    <d v="2019-06-14T15:00:38"/>
    <s v="No"/>
    <x v="6"/>
    <s v="VAL-Edge Ass-Holder Insert25"/>
    <s v="VAL-VALVE ASSY"/>
    <x v="1"/>
    <s v="yahayas"/>
    <d v="2019-06-19T14:12:36"/>
    <s v="1 Days 16 Hrs"/>
    <m/>
    <m/>
    <m/>
    <m/>
    <m/>
    <s v="N"/>
    <m/>
    <m/>
    <n v="4281.8420000000006"/>
  </r>
  <r>
    <s v="23945509-001"/>
    <s v="Available"/>
    <s v="1-4 Days"/>
    <s v="50531252-02"/>
    <s v="LOTUS EDGE 25MM VALVE ASSEMBLY"/>
    <m/>
    <m/>
    <s v="23945509"/>
    <n v="1"/>
    <n v="1"/>
    <s v="23945509"/>
    <s v="ZPK1"/>
    <s v="      "/>
    <d v="2019-06-14T09:40:33"/>
    <s v="No"/>
    <x v="25"/>
    <s v="VAL-Edge Ass-Post to Braid25"/>
    <s v="VAL-VALVE ASSY"/>
    <x v="1"/>
    <s v="mohdtan"/>
    <d v="2019-06-18T22:18:39"/>
    <s v="2 Days 8 Hrs"/>
    <m/>
    <m/>
    <m/>
    <m/>
    <m/>
    <s v="N"/>
    <m/>
    <m/>
    <n v="4281.8420000000006"/>
  </r>
  <r>
    <s v="23945539-001"/>
    <s v="Available"/>
    <s v="1-4 Days"/>
    <s v="50531252-02"/>
    <s v="LOTUS EDGE 25MM VALVE ASSEMBLY"/>
    <m/>
    <m/>
    <s v="23945539"/>
    <n v="1"/>
    <n v="1"/>
    <s v="23945539"/>
    <s v="ZPK1"/>
    <s v="      "/>
    <d v="2019-06-14T07:35:30"/>
    <s v="No"/>
    <x v="25"/>
    <s v="VAL-Edge Ass-Post to Braid25"/>
    <s v="VAL-VALVE ASSY"/>
    <x v="1"/>
    <s v="mdyakin"/>
    <d v="2019-06-19T14:15:20"/>
    <s v="1 Days 16 Hrs"/>
    <s v="PENNC0003385"/>
    <s v="PLOT"/>
    <s v="Closed"/>
    <s v="PLOT:MARKER BENT GAP POST11(POST TO LEAFLET PROCESS)"/>
    <s v="NC Rework"/>
    <s v="N"/>
    <m/>
    <m/>
    <n v="4281.8420000000006"/>
  </r>
  <r>
    <s v="23945541-001"/>
    <s v="Available"/>
    <s v="0-24 Hours"/>
    <s v="50531252-02"/>
    <s v="LOTUS EDGE 25MM VALVE ASSEMBLY"/>
    <m/>
    <m/>
    <s v="23945541"/>
    <n v="1"/>
    <n v="1"/>
    <s v="23945541"/>
    <s v="ZPK1"/>
    <s v="      "/>
    <d v="2019-06-14T08:51:55"/>
    <s v="No"/>
    <x v="10"/>
    <s v="VAL-Edge Ass-Seal to Leaflet25"/>
    <s v="VAL-VALVE ASSY"/>
    <x v="1"/>
    <s v="mohdshn"/>
    <d v="2019-06-20T17:46:25"/>
    <s v="0 Days 13 Hrs"/>
    <m/>
    <m/>
    <m/>
    <m/>
    <m/>
    <s v="N"/>
    <m/>
    <m/>
    <n v="4281.8420000000006"/>
  </r>
  <r>
    <s v="23945560-001"/>
    <s v="Available"/>
    <s v="0-24 Hours"/>
    <s v="50531252-02"/>
    <s v="LOTUS EDGE 25MM VALVE ASSEMBLY"/>
    <m/>
    <m/>
    <s v="23945560"/>
    <n v="1"/>
    <n v="1"/>
    <s v="23945560"/>
    <s v="ZPK1"/>
    <s v="      "/>
    <d v="2019-06-14T10:59:25"/>
    <s v="No"/>
    <x v="10"/>
    <s v="VAL-Edge Ass-Seal to Leaflet25"/>
    <s v="VAL-VALVE ASSY"/>
    <x v="1"/>
    <s v="halidn"/>
    <d v="2019-06-20T12:33:30"/>
    <s v="0 Days 18 Hrs"/>
    <m/>
    <m/>
    <m/>
    <m/>
    <m/>
    <s v="N"/>
    <m/>
    <m/>
    <n v="4281.8420000000006"/>
  </r>
  <r>
    <s v="23945561-001"/>
    <s v="Available"/>
    <s v="1-4 Days"/>
    <s v="50531252-02"/>
    <s v="LOTUS EDGE 25MM VALVE ASSEMBLY"/>
    <m/>
    <m/>
    <s v="23945561"/>
    <n v="1"/>
    <n v="1"/>
    <s v="23945561"/>
    <s v="ZPK1"/>
    <s v="      "/>
    <d v="2019-06-14T12:05:05"/>
    <s v="No"/>
    <x v="10"/>
    <s v="VAL-Edge Ass-Seal to Leaflet25"/>
    <s v="VAL-VALVE ASSY"/>
    <x v="1"/>
    <s v="abdulra"/>
    <d v="2019-06-18T10:31:43"/>
    <s v="2 Days 20 Hrs"/>
    <m/>
    <m/>
    <m/>
    <m/>
    <m/>
    <s v="N"/>
    <m/>
    <m/>
    <n v="4281.8420000000006"/>
  </r>
  <r>
    <s v="23945562-001"/>
    <s v="Available"/>
    <s v="0-24 Hours"/>
    <s v="50531252-02"/>
    <s v="LOTUS EDGE 25MM VALVE ASSEMBLY"/>
    <m/>
    <m/>
    <s v="23945562"/>
    <n v="1"/>
    <n v="1"/>
    <s v="23945562"/>
    <s v="ZPK1"/>
    <s v="      "/>
    <d v="2019-06-17T10:44:31"/>
    <s v="No"/>
    <x v="36"/>
    <s v="VAL-Edge Ass-Post Braid Insp25"/>
    <s v="VAL-VALVE ASSY"/>
    <x v="1"/>
    <s v="mohan11"/>
    <d v="2019-06-20T10:55:58"/>
    <s v="0 Days 20 Hrs"/>
    <m/>
    <m/>
    <m/>
    <m/>
    <m/>
    <s v="N"/>
    <m/>
    <m/>
    <n v="4281.8420000000006"/>
  </r>
  <r>
    <s v="23945564-001"/>
    <s v="Available"/>
    <s v="1-4 Days"/>
    <s v="91034655-01"/>
    <s v="SA4645 - 23MM STITCHED LEAFLET"/>
    <m/>
    <m/>
    <s v="23945564"/>
    <n v="1"/>
    <n v="1"/>
    <s v="23945564"/>
    <s v="ZPK1"/>
    <s v="      "/>
    <d v="2019-06-17T12:56:50"/>
    <s v="No"/>
    <x v="20"/>
    <s v="VAL-STITCH-STITCH LEAFLET"/>
    <s v="VAL-STITCH LEAFLET"/>
    <x v="0"/>
    <s v="hamzahs"/>
    <d v="2019-06-17T14:14:43"/>
    <s v="3 Days 16 Hrs"/>
    <m/>
    <m/>
    <m/>
    <m/>
    <m/>
    <s v="N"/>
    <d v="2019-12-10T23:59:59"/>
    <m/>
    <n v="999.62800000000004"/>
  </r>
  <r>
    <s v="23945568-001"/>
    <s v="Available"/>
    <s v="0-24 Hours"/>
    <s v="50535701-01"/>
    <s v="LOTUS EDGE STITCHED LEAFLET BSC - 25MM"/>
    <m/>
    <m/>
    <s v="23945568"/>
    <n v="1"/>
    <n v="1"/>
    <s v="23945568"/>
    <s v="ZPK1"/>
    <s v="      "/>
    <d v="2019-06-17T15:34:46"/>
    <s v="No"/>
    <x v="21"/>
    <s v="VAL-STITCH-STITCH INSPECT"/>
    <s v="VAL-STITCH LEAFLET"/>
    <x v="0"/>
    <s v="zulkifa"/>
    <d v="2019-06-20T13:19:01"/>
    <s v="0 Days 17 Hrs"/>
    <m/>
    <m/>
    <m/>
    <m/>
    <m/>
    <s v="N"/>
    <d v="2019-12-10T23:59:59"/>
    <m/>
    <n v="1692.0720000000001"/>
  </r>
  <r>
    <s v="23945571-001"/>
    <s v="Available"/>
    <s v="0-24 Hours"/>
    <s v="50535701-01"/>
    <s v="LOTUS EDGE STITCHED LEAFLET BSC - 25MM"/>
    <m/>
    <m/>
    <s v="23945571"/>
    <n v="1"/>
    <n v="1"/>
    <s v="23945571"/>
    <s v="ZPK1"/>
    <s v="      "/>
    <d v="2019-06-17T12:44:44"/>
    <s v="No"/>
    <x v="15"/>
    <s v="VAL-STITCH-POST LEAFLET INS"/>
    <s v="VAL-STITCH LEAFLET"/>
    <x v="0"/>
    <s v="saberis"/>
    <d v="2019-06-20T14:41:50"/>
    <s v="0 Days 16 Hrs"/>
    <m/>
    <m/>
    <m/>
    <m/>
    <m/>
    <s v="N"/>
    <d v="2019-12-10T23:59:59"/>
    <m/>
    <n v="1692.0720000000001"/>
  </r>
  <r>
    <s v="23945572-001"/>
    <s v="Available"/>
    <s v="0-24 Hours"/>
    <s v="50535701-01"/>
    <s v="LOTUS EDGE STITCHED LEAFLET BSC - 25MM"/>
    <m/>
    <m/>
    <s v="23945572"/>
    <n v="1"/>
    <n v="1"/>
    <s v="23945572"/>
    <s v="ZPK1"/>
    <s v="      "/>
    <d v="2019-06-17T15:29:56"/>
    <s v="No"/>
    <x v="21"/>
    <s v="VAL-STITCH-STITCH INSPECT"/>
    <s v="VAL-STITCH LEAFLET"/>
    <x v="0"/>
    <s v="ramana"/>
    <d v="2019-06-20T12:55:15"/>
    <s v="0 Days 18 Hrs"/>
    <s v="PENNC0003408"/>
    <s v="CBLI"/>
    <s v="Closed"/>
    <s v="BLISTERING P6-P1 (REJ)"/>
    <s v="NC Rework"/>
    <s v="N"/>
    <d v="2019-12-10T23:59:59"/>
    <m/>
    <n v="1692.0720000000001"/>
  </r>
  <r>
    <s v="23945574-001"/>
    <s v="Available"/>
    <s v="0-24 Hours"/>
    <s v="50535701-01"/>
    <s v="LOTUS EDGE STITCHED LEAFLET BSC - 25MM"/>
    <m/>
    <m/>
    <s v="23945574"/>
    <n v="1"/>
    <n v="1"/>
    <s v="23945574"/>
    <s v="ZPK1"/>
    <s v="      "/>
    <d v="2019-06-17T21:41:48"/>
    <s v="No"/>
    <x v="21"/>
    <s v="VAL-STITCH-STITCH INSPECT"/>
    <s v="VAL-STITCH LEAFLET"/>
    <x v="0"/>
    <s v="ramana"/>
    <d v="2019-06-20T11:10:31"/>
    <s v="0 Days 19 Hrs"/>
    <m/>
    <m/>
    <m/>
    <m/>
    <m/>
    <s v="N"/>
    <d v="2019-12-10T23:59:59"/>
    <m/>
    <n v="1692.0720000000001"/>
  </r>
  <r>
    <s v="23945575-001"/>
    <s v="Available"/>
    <s v="1-4 Days"/>
    <s v="50535701-01"/>
    <s v="LOTUS EDGE STITCHED LEAFLET BSC - 25MM"/>
    <m/>
    <m/>
    <s v="23945575"/>
    <n v="1"/>
    <n v="1"/>
    <s v="23945575"/>
    <s v="ZPK1"/>
    <s v="      "/>
    <d v="2019-06-17T12:41:36"/>
    <s v="No"/>
    <x v="29"/>
    <s v="VAL-STITCH-POST TO LEAFLET"/>
    <s v="VAL-STITCH LEAFLET"/>
    <x v="0"/>
    <s v="ibrahn6"/>
    <d v="2019-06-18T11:08:10"/>
    <s v="2 Days 19 Hrs"/>
    <m/>
    <m/>
    <m/>
    <m/>
    <m/>
    <s v="N"/>
    <d v="2019-12-10T23:59:59"/>
    <m/>
    <n v="1692.0720000000001"/>
  </r>
  <r>
    <s v="23945602-001"/>
    <s v="Available"/>
    <s v="1-4 Days"/>
    <s v="91034655-01"/>
    <s v="SA4645 - 23MM STITCHED LEAFLET"/>
    <m/>
    <m/>
    <s v="23945602"/>
    <n v="1"/>
    <n v="1"/>
    <s v="23945602"/>
    <s v="ZPK1"/>
    <s v="      "/>
    <d v="2019-06-17T07:37:15"/>
    <s v="No"/>
    <x v="20"/>
    <s v="VAL-STITCH-STITCH LEAFLET"/>
    <s v="VAL-STITCH LEAFLET"/>
    <x v="0"/>
    <s v="hussas2"/>
    <d v="2019-06-17T09:20:43"/>
    <s v="3 Days 21 Hrs"/>
    <m/>
    <m/>
    <m/>
    <m/>
    <m/>
    <s v="N"/>
    <d v="2019-12-10T23:59:59"/>
    <m/>
    <n v="999.62800000000004"/>
  </r>
  <r>
    <s v="23945622-001"/>
    <s v="Not Started"/>
    <s v="4-7 Days"/>
    <s v="50535701-01"/>
    <s v="LOTUS EDGE STITCHED LEAFLET BSC - 25MM"/>
    <m/>
    <m/>
    <s v="23945622"/>
    <n v="1"/>
    <n v="1"/>
    <s v="23945622"/>
    <s v="ZPK1"/>
    <s v="      "/>
    <m/>
    <s v="No"/>
    <x v="17"/>
    <m/>
    <m/>
    <x v="0"/>
    <m/>
    <d v="2019-06-14T07:57:03"/>
    <s v="6 Days 23 Hrs"/>
    <m/>
    <m/>
    <m/>
    <m/>
    <m/>
    <s v="N"/>
    <m/>
    <m/>
    <n v="1692.0720000000001"/>
  </r>
  <r>
    <s v="23945626-001"/>
    <s v="Available"/>
    <s v="0-24 Hours"/>
    <s v="50535701-01"/>
    <s v="LOTUS EDGE STITCHED LEAFLET BSC - 25MM"/>
    <m/>
    <m/>
    <s v="23945626"/>
    <n v="1"/>
    <n v="1"/>
    <s v="23945626"/>
    <s v="ZPK1"/>
    <s v="      "/>
    <d v="2019-06-14T11:30:33"/>
    <s v="No"/>
    <x v="29"/>
    <s v="VAL-STITCH-POST TO LEAFLET"/>
    <s v="VAL-STITCH LEAFLET"/>
    <x v="0"/>
    <s v="zainoln"/>
    <d v="2019-06-20T22:31:11"/>
    <s v="0 Days 8 Hrs"/>
    <s v="PENNC0003435"/>
    <s v="PLSP"/>
    <s v="Closed"/>
    <s v="PLSP- GAP BETWEEN TISSUE SLEEVE AND POST LEG (P11)"/>
    <s v="NC Rework"/>
    <s v="N"/>
    <d v="2019-12-10T23:59:59"/>
    <m/>
    <n v="1692.0720000000001"/>
  </r>
  <r>
    <s v="23945628-001"/>
    <s v="On Hold"/>
    <s v="0-24 Hours"/>
    <s v="50535701-01"/>
    <s v="LOTUS EDGE STITCHED LEAFLET BSC - 25MM"/>
    <m/>
    <m/>
    <s v="23945628"/>
    <n v="1"/>
    <n v="1"/>
    <s v="23945628"/>
    <s v="ZPK1"/>
    <s v="      "/>
    <d v="2019-06-18T23:21:24"/>
    <s v="No"/>
    <x v="15"/>
    <s v="VAL-STITCH-POST LEAFLET INS"/>
    <s v="VAL-STITCH LEAFLET"/>
    <x v="0"/>
    <s v="omarn2"/>
    <d v="2019-06-20T18:04:11"/>
    <s v="0 Days 12 Hrs"/>
    <s v="PENNC0003466"/>
    <s v="CPIT"/>
    <s v="Edit"/>
    <s v="CPIT-PITS(P6/P11)ROUGH SIDE"/>
    <m/>
    <s v="N"/>
    <d v="2019-12-10T23:59:59"/>
    <m/>
    <n v="1692.0720000000001"/>
  </r>
  <r>
    <s v="23945629-001"/>
    <s v="Available"/>
    <s v="0-24 Hours"/>
    <s v="50535701-01"/>
    <s v="LOTUS EDGE STITCHED LEAFLET BSC - 25MM"/>
    <m/>
    <m/>
    <s v="23945629"/>
    <n v="1"/>
    <n v="1"/>
    <s v="23945629"/>
    <s v="ZPK1"/>
    <s v="      "/>
    <d v="2019-06-18T17:21:42"/>
    <s v="No"/>
    <x v="21"/>
    <s v="VAL-STITCH-STITCH INSPECT"/>
    <s v="VAL-STITCH LEAFLET"/>
    <x v="0"/>
    <s v="zulkifa"/>
    <d v="2019-06-20T10:17:06"/>
    <s v="0 Days 20 Hrs"/>
    <m/>
    <m/>
    <m/>
    <m/>
    <m/>
    <s v="N"/>
    <d v="2019-12-10T23:59:59"/>
    <m/>
    <n v="1692.0720000000001"/>
  </r>
  <r>
    <s v="23945630-001"/>
    <s v="Available"/>
    <s v="0-24 Hours"/>
    <s v="50535701-01"/>
    <s v="LOTUS EDGE STITCHED LEAFLET BSC - 25MM"/>
    <m/>
    <m/>
    <s v="23945630"/>
    <n v="1"/>
    <n v="1"/>
    <s v="23945630"/>
    <s v="ZPK1"/>
    <s v="      "/>
    <d v="2019-06-17T12:45:49"/>
    <s v="No"/>
    <x v="21"/>
    <s v="VAL-STITCH-STITCH INSPECT"/>
    <s v="VAL-STITCH LEAFLET"/>
    <x v="0"/>
    <s v="ramana"/>
    <d v="2019-06-20T10:15:17"/>
    <s v="0 Days 20 Hrs"/>
    <m/>
    <m/>
    <m/>
    <m/>
    <m/>
    <s v="N"/>
    <d v="2019-12-10T23:59:59"/>
    <m/>
    <n v="1692.0720000000001"/>
  </r>
  <r>
    <s v="23945635-001"/>
    <s v="On Hold"/>
    <s v="0-24 Hours"/>
    <s v="50535701-01"/>
    <s v="LOTUS EDGE STITCHED LEAFLET BSC - 25MM"/>
    <m/>
    <m/>
    <s v="23945635"/>
    <n v="1"/>
    <n v="1"/>
    <s v="23945635"/>
    <s v="ZPK1"/>
    <s v="      "/>
    <d v="2019-06-17T11:19:14"/>
    <s v="No"/>
    <x v="29"/>
    <s v="VAL-STITCH-POST TO LEAFLET"/>
    <s v="VAL-STITCH LEAFLET"/>
    <x v="0"/>
    <s v="mohan14"/>
    <d v="2019-06-20T09:09:07"/>
    <s v="0 Days 21 Hrs"/>
    <s v="PENNC0003449"/>
    <s v="OTHR"/>
    <s v="ApprovalPending"/>
    <s v="POST TOP MARKER GAP (P1)"/>
    <s v="Accept per specification"/>
    <s v="N"/>
    <d v="2019-12-10T23:59:59"/>
    <m/>
    <n v="1692.0720000000001"/>
  </r>
  <r>
    <s v="23945636-001"/>
    <s v="Available"/>
    <s v="0-24 Hours"/>
    <s v="50535701-01"/>
    <s v="LOTUS EDGE STITCHED LEAFLET BSC - 25MM"/>
    <m/>
    <m/>
    <s v="23945636"/>
    <n v="1"/>
    <n v="1"/>
    <s v="23945636"/>
    <s v="ZPK1"/>
    <s v="      "/>
    <d v="2019-06-18T14:43:20"/>
    <s v="No"/>
    <x v="21"/>
    <s v="VAL-STITCH-STITCH INSPECT"/>
    <s v="VAL-STITCH LEAFLET"/>
    <x v="0"/>
    <s v="ramana"/>
    <d v="2019-06-20T11:17:30"/>
    <s v="0 Days 19 Hrs"/>
    <m/>
    <m/>
    <m/>
    <m/>
    <m/>
    <s v="N"/>
    <d v="2019-12-10T23:59:59"/>
    <m/>
    <n v="1692.0720000000001"/>
  </r>
  <r>
    <s v="23945637-001"/>
    <s v="Available"/>
    <s v="0-24 Hours"/>
    <s v="50535701-01"/>
    <s v="LOTUS EDGE STITCHED LEAFLET BSC - 25MM"/>
    <m/>
    <m/>
    <s v="23945637"/>
    <n v="1"/>
    <n v="1"/>
    <s v="23945637"/>
    <s v="ZPK1"/>
    <s v="      "/>
    <d v="2019-06-17T09:41:07"/>
    <s v="No"/>
    <x v="15"/>
    <s v="VAL-STITCH-POST LEAFLET INS"/>
    <s v="VAL-STITCH LEAFLET"/>
    <x v="0"/>
    <s v="malekfm"/>
    <d v="2019-06-20T19:53:45"/>
    <s v="0 Days 11 Hrs"/>
    <m/>
    <m/>
    <m/>
    <m/>
    <m/>
    <s v="N"/>
    <d v="2019-12-10T23:59:59"/>
    <m/>
    <n v="1692.0720000000001"/>
  </r>
  <r>
    <s v="23945638-001"/>
    <s v="Available"/>
    <s v="1-4 Days"/>
    <s v="91034670-01"/>
    <s v="SA4646 - 27MM STITCHED LEAFLET CE"/>
    <m/>
    <m/>
    <s v="23945638"/>
    <n v="1"/>
    <n v="1"/>
    <s v="23945638"/>
    <s v="ZPK1"/>
    <s v="      "/>
    <d v="2019-06-17T15:54:15"/>
    <s v="No"/>
    <x v="1"/>
    <s v="VAL-STITCH-STITCH INSPECT"/>
    <s v="VAL-STITCH LEAFLET"/>
    <x v="0"/>
    <s v="zulkifa"/>
    <d v="2019-06-18T08:04:12"/>
    <s v="2 Days 22 Hrs"/>
    <m/>
    <m/>
    <m/>
    <m/>
    <m/>
    <s v="N"/>
    <d v="2019-12-10T23:59:59"/>
    <m/>
    <n v="1001.4480000000001"/>
  </r>
  <r>
    <s v="23945639-001"/>
    <s v="Available"/>
    <s v="1-4 Days"/>
    <s v="91034670-01"/>
    <s v="SA4646 - 27MM STITCHED LEAFLET CE"/>
    <m/>
    <m/>
    <s v="23945639"/>
    <n v="1"/>
    <n v="1"/>
    <s v="23945639"/>
    <s v="ZPK1"/>
    <s v="      "/>
    <d v="2019-06-14T11:30:01"/>
    <s v="No"/>
    <x v="1"/>
    <s v="VAL-STITCH-STITCH INSPECT"/>
    <s v="VAL-STITCH LEAFLET"/>
    <x v="0"/>
    <s v="moktars"/>
    <d v="2019-06-17T17:53:38"/>
    <s v="3 Days 13 Hrs"/>
    <m/>
    <m/>
    <m/>
    <m/>
    <m/>
    <s v="N"/>
    <d v="2019-12-10T23:59:59"/>
    <m/>
    <n v="1001.4480000000001"/>
  </r>
  <r>
    <s v="23945640-001"/>
    <s v="Available"/>
    <s v="4-7 Days"/>
    <s v="91034670-01"/>
    <s v="SA4646 - 27MM STITCHED LEAFLET CE"/>
    <m/>
    <m/>
    <s v="23945640"/>
    <n v="1"/>
    <n v="1"/>
    <s v="23945640"/>
    <s v="ZPK1"/>
    <s v="      "/>
    <d v="2019-06-14T10:53:27"/>
    <s v="No"/>
    <x v="1"/>
    <s v="VAL-STITCH-STITCH INSPECT"/>
    <s v="VAL-STITCH LEAFLET"/>
    <x v="0"/>
    <s v="omarn2"/>
    <d v="2019-06-14T15:46:26"/>
    <s v="6 Days 15 Hrs"/>
    <m/>
    <m/>
    <m/>
    <m/>
    <m/>
    <s v="N"/>
    <d v="2019-12-10T23:59:59"/>
    <m/>
    <n v="1001.4480000000001"/>
  </r>
  <r>
    <s v="23945641-001"/>
    <s v="Available"/>
    <s v="1-4 Days"/>
    <s v="91034670-01"/>
    <s v="SA4646 - 27MM STITCHED LEAFLET CE"/>
    <m/>
    <m/>
    <s v="23945641"/>
    <n v="1"/>
    <n v="1"/>
    <s v="23945641"/>
    <s v="ZPK1"/>
    <s v="      "/>
    <d v="2019-06-14T14:20:23"/>
    <s v="No"/>
    <x v="1"/>
    <s v="VAL-STITCH-STITCH INSPECT"/>
    <s v="VAL-STITCH LEAFLET"/>
    <x v="0"/>
    <s v="zulkifa"/>
    <d v="2019-06-17T16:57:37"/>
    <s v="3 Days 14 Hrs"/>
    <m/>
    <m/>
    <m/>
    <m/>
    <m/>
    <s v="N"/>
    <d v="2019-12-10T23:59:59"/>
    <m/>
    <n v="1001.4480000000001"/>
  </r>
  <r>
    <s v="23945642-001"/>
    <s v="Available"/>
    <s v="4-7 Days"/>
    <s v="91034670-01"/>
    <s v="SA4646 - 27MM STITCHED LEAFLET CE"/>
    <m/>
    <m/>
    <s v="23945642"/>
    <n v="1"/>
    <n v="1"/>
    <s v="23945642"/>
    <s v="ZPK1"/>
    <s v="      "/>
    <d v="2019-06-14T12:16:45"/>
    <s v="No"/>
    <x v="1"/>
    <s v="VAL-STITCH-STITCH INSPECT"/>
    <s v="VAL-STITCH LEAFLET"/>
    <x v="0"/>
    <s v="zulkifa"/>
    <d v="2019-06-14T16:04:48"/>
    <s v="6 Days 14 Hrs"/>
    <m/>
    <m/>
    <m/>
    <m/>
    <m/>
    <s v="N"/>
    <d v="2019-12-10T23:59:59"/>
    <m/>
    <n v="1001.4480000000001"/>
  </r>
  <r>
    <s v="23945644-001"/>
    <s v="Available"/>
    <s v="1-4 Days"/>
    <s v="91034670-01"/>
    <s v="SA4646 - 27MM STITCHED LEAFLET CE"/>
    <m/>
    <m/>
    <s v="23945644"/>
    <n v="1"/>
    <n v="1"/>
    <s v="23945644"/>
    <s v="ZPK1"/>
    <s v="      "/>
    <d v="2019-06-14T10:33:15"/>
    <s v="No"/>
    <x v="1"/>
    <s v="VAL-STITCH-STITCH INSPECT"/>
    <s v="VAL-STITCH LEAFLET"/>
    <x v="0"/>
    <s v="moktars"/>
    <d v="2019-06-17T16:44:14"/>
    <s v="3 Days 14 Hrs"/>
    <m/>
    <m/>
    <m/>
    <m/>
    <m/>
    <s v="N"/>
    <d v="2019-12-10T23:59:59"/>
    <m/>
    <n v="1001.4480000000001"/>
  </r>
  <r>
    <s v="23945645-001"/>
    <s v="Available"/>
    <s v="4-7 Days"/>
    <s v="91034670-01"/>
    <s v="SA4646 - 27MM STITCHED LEAFLET CE"/>
    <m/>
    <m/>
    <s v="23945645"/>
    <n v="1"/>
    <n v="1"/>
    <s v="23945645"/>
    <s v="ZPK1"/>
    <s v="      "/>
    <d v="2019-06-14T10:59:41"/>
    <s v="No"/>
    <x v="20"/>
    <s v="VAL-STITCH-STITCH LEAFLET"/>
    <s v="VAL-STITCH LEAFLET"/>
    <x v="0"/>
    <s v="latifs"/>
    <d v="2019-06-14T11:53:13"/>
    <s v="6 Days 19 Hrs"/>
    <m/>
    <m/>
    <m/>
    <m/>
    <m/>
    <s v="N"/>
    <d v="2019-12-10T23:59:59"/>
    <m/>
    <n v="1001.4480000000001"/>
  </r>
  <r>
    <s v="23945646-001"/>
    <s v="Available"/>
    <s v="4-7 Days"/>
    <s v="91034670-01"/>
    <s v="SA4646 - 27MM STITCHED LEAFLET CE"/>
    <m/>
    <m/>
    <s v="23945646"/>
    <n v="1"/>
    <n v="1"/>
    <s v="23945646"/>
    <s v="ZPK1"/>
    <s v="      "/>
    <d v="2019-06-14T12:29:29"/>
    <s v="No"/>
    <x v="1"/>
    <s v="VAL-STITCH-STITCH INSPECT"/>
    <s v="VAL-STITCH LEAFLET"/>
    <x v="0"/>
    <s v="omarn2"/>
    <d v="2019-06-14T15:59:27"/>
    <s v="6 Days 15 Hrs"/>
    <m/>
    <m/>
    <m/>
    <m/>
    <m/>
    <s v="N"/>
    <d v="2019-12-10T23:59:59"/>
    <m/>
    <n v="1001.4480000000001"/>
  </r>
  <r>
    <s v="23945647-001"/>
    <s v="Available"/>
    <s v="4-7 Days"/>
    <s v="91034670-01"/>
    <s v="SA4646 - 27MM STITCHED LEAFLET CE"/>
    <m/>
    <m/>
    <s v="23945647"/>
    <n v="1"/>
    <n v="1"/>
    <s v="23945647"/>
    <s v="ZPK1"/>
    <s v="      "/>
    <d v="2019-06-14T11:24:29"/>
    <s v="No"/>
    <x v="1"/>
    <s v="VAL-STITCH-STITCH INSPECT"/>
    <s v="VAL-STITCH LEAFLET"/>
    <x v="0"/>
    <s v="omarn2"/>
    <d v="2019-06-14T15:28:28"/>
    <s v="6 Days 15 Hrs"/>
    <m/>
    <m/>
    <m/>
    <m/>
    <m/>
    <s v="N"/>
    <d v="2019-12-10T23:59:59"/>
    <m/>
    <n v="1001.4480000000001"/>
  </r>
  <r>
    <s v="23945648-001"/>
    <s v="Available"/>
    <s v="4-7 Days"/>
    <s v="91034670-01"/>
    <s v="SA4646 - 27MM STITCHED LEAFLET CE"/>
    <m/>
    <m/>
    <s v="23945648"/>
    <n v="1"/>
    <n v="1"/>
    <s v="23945648"/>
    <s v="ZPK1"/>
    <s v="      "/>
    <d v="2019-06-14T13:56:47"/>
    <s v="No"/>
    <x v="20"/>
    <s v="VAL-STITCH-STITCH LEAFLET"/>
    <s v="VAL-STITCH LEAFLET"/>
    <x v="0"/>
    <s v="latifs"/>
    <d v="2019-06-14T15:33:04"/>
    <s v="6 Days 15 Hrs"/>
    <m/>
    <m/>
    <m/>
    <m/>
    <m/>
    <s v="N"/>
    <d v="2019-12-10T23:59:59"/>
    <m/>
    <n v="1001.4480000000001"/>
  </r>
  <r>
    <s v="23945649-001"/>
    <s v="Available"/>
    <s v="1-4 Days"/>
    <s v="91034670-01"/>
    <s v="SA4646 - 27MM STITCHED LEAFLET CE"/>
    <m/>
    <m/>
    <s v="23945649"/>
    <n v="1"/>
    <n v="1"/>
    <s v="23945649"/>
    <s v="ZPK1"/>
    <s v="      "/>
    <d v="2019-06-17T07:32:16"/>
    <s v="No"/>
    <x v="1"/>
    <s v="VAL-STITCH-STITCH INSPECT"/>
    <s v="VAL-STITCH LEAFLET"/>
    <x v="0"/>
    <s v="matnoon"/>
    <d v="2019-06-17T16:26:51"/>
    <s v="3 Days 14 Hrs"/>
    <m/>
    <m/>
    <m/>
    <m/>
    <m/>
    <s v="N"/>
    <d v="2019-12-10T23:59:59"/>
    <m/>
    <n v="1001.4480000000001"/>
  </r>
  <r>
    <s v="23945650-001"/>
    <s v="Available"/>
    <s v="1-4 Days"/>
    <s v="91034670-01"/>
    <s v="SA4646 - 27MM STITCHED LEAFLET CE"/>
    <m/>
    <m/>
    <s v="23945650"/>
    <n v="1"/>
    <n v="1"/>
    <s v="23945650"/>
    <s v="ZPK1"/>
    <s v="      "/>
    <d v="2019-06-14T14:21:22"/>
    <s v="No"/>
    <x v="1"/>
    <s v="VAL-STITCH-STITCH INSPECT"/>
    <s v="VAL-STITCH LEAFLET"/>
    <x v="0"/>
    <s v="moktars"/>
    <d v="2019-06-17T18:50:56"/>
    <s v="3 Days 12 Hrs"/>
    <m/>
    <m/>
    <m/>
    <m/>
    <m/>
    <s v="N"/>
    <d v="2019-12-10T23:59:59"/>
    <m/>
    <n v="1001.4480000000001"/>
  </r>
  <r>
    <s v="23945651-001"/>
    <s v="Available"/>
    <s v="1-4 Days"/>
    <s v="91034670-01"/>
    <s v="SA4646 - 27MM STITCHED LEAFLET CE"/>
    <m/>
    <m/>
    <s v="23945651"/>
    <n v="1"/>
    <n v="1"/>
    <s v="23945651"/>
    <s v="ZPK1"/>
    <s v="      "/>
    <d v="2019-06-14T14:11:20"/>
    <s v="No"/>
    <x v="1"/>
    <s v="VAL-STITCH-STITCH INSPECT"/>
    <s v="VAL-STITCH LEAFLET"/>
    <x v="0"/>
    <s v="arifin1"/>
    <d v="2019-06-17T12:31:33"/>
    <s v="3 Days 18 Hrs"/>
    <m/>
    <m/>
    <m/>
    <m/>
    <m/>
    <s v="N"/>
    <d v="2019-12-10T23:59:59"/>
    <m/>
    <n v="1001.4480000000001"/>
  </r>
  <r>
    <s v="23945652-001"/>
    <s v="Available"/>
    <s v="1-4 Days"/>
    <s v="91034670-01"/>
    <s v="SA4646 - 27MM STITCHED LEAFLET CE"/>
    <m/>
    <m/>
    <s v="23945652"/>
    <n v="1"/>
    <n v="1"/>
    <s v="23945652"/>
    <s v="ZPK1"/>
    <s v="      "/>
    <d v="2019-06-14T13:59:44"/>
    <s v="No"/>
    <x v="1"/>
    <s v="VAL-STITCH-STITCH INSPECT"/>
    <s v="VAL-STITCH LEAFLET"/>
    <x v="0"/>
    <s v="zulkifa"/>
    <d v="2019-06-17T07:48:59"/>
    <s v="3 Days 23 Hrs"/>
    <m/>
    <m/>
    <m/>
    <m/>
    <m/>
    <s v="N"/>
    <d v="2019-12-10T23:59:59"/>
    <m/>
    <n v="1001.4480000000001"/>
  </r>
  <r>
    <s v="23945653-001"/>
    <s v="Available"/>
    <s v="1-4 Days"/>
    <s v="91034670-01"/>
    <s v="SA4646 - 27MM STITCHED LEAFLET CE"/>
    <m/>
    <m/>
    <s v="23945653"/>
    <n v="1"/>
    <n v="1"/>
    <s v="23945653"/>
    <s v="ZPK1"/>
    <s v="      "/>
    <d v="2019-06-17T21:57:58"/>
    <s v="No"/>
    <x v="1"/>
    <s v="VAL-STITCH-STITCH INSPECT"/>
    <s v="VAL-STITCH LEAFLET"/>
    <x v="0"/>
    <s v="moktars"/>
    <d v="2019-06-18T16:08:41"/>
    <s v="2 Days 14 Hrs"/>
    <m/>
    <m/>
    <m/>
    <m/>
    <m/>
    <s v="N"/>
    <d v="2019-12-10T23:59:59"/>
    <m/>
    <n v="1001.4480000000001"/>
  </r>
  <r>
    <s v="23945654-001"/>
    <s v="Available"/>
    <s v="1-4 Days"/>
    <s v="91034670-01"/>
    <s v="SA4646 - 27MM STITCHED LEAFLET CE"/>
    <m/>
    <m/>
    <s v="23945654"/>
    <n v="1"/>
    <n v="1"/>
    <s v="23945654"/>
    <s v="ZPK1"/>
    <s v="      "/>
    <d v="2019-06-17T18:03:16"/>
    <s v="No"/>
    <x v="20"/>
    <s v="VAL-STITCH-STITCH LEAFLET"/>
    <s v="VAL-STITCH LEAFLET"/>
    <x v="0"/>
    <s v="latifs"/>
    <d v="2019-06-17T18:54:36"/>
    <s v="3 Days 12 Hrs"/>
    <m/>
    <m/>
    <m/>
    <m/>
    <m/>
    <s v="N"/>
    <d v="2019-12-10T23:59:59"/>
    <m/>
    <n v="1001.4480000000001"/>
  </r>
  <r>
    <s v="23945655-001"/>
    <s v="Available"/>
    <s v="1-4 Days"/>
    <s v="91034670-01"/>
    <s v="SA4646 - 27MM STITCHED LEAFLET CE"/>
    <m/>
    <m/>
    <s v="23945655"/>
    <n v="1"/>
    <n v="1"/>
    <s v="23945655"/>
    <s v="ZPK1"/>
    <s v="      "/>
    <d v="2019-06-17T15:30:44"/>
    <s v="No"/>
    <x v="1"/>
    <s v="VAL-STITCH-STITCH INSPECT"/>
    <s v="VAL-STITCH LEAFLET"/>
    <x v="0"/>
    <s v="zulkifa"/>
    <d v="2019-06-17T18:36:22"/>
    <s v="3 Days 12 Hrs"/>
    <m/>
    <m/>
    <m/>
    <m/>
    <m/>
    <s v="N"/>
    <d v="2019-12-10T23:59:59"/>
    <m/>
    <n v="1001.4480000000001"/>
  </r>
  <r>
    <s v="23945656-001"/>
    <s v="Available"/>
    <s v="1-4 Days"/>
    <s v="91034670-01"/>
    <s v="SA4646 - 27MM STITCHED LEAFLET CE"/>
    <m/>
    <m/>
    <s v="23945656"/>
    <n v="1"/>
    <n v="1"/>
    <s v="23945656"/>
    <s v="ZPK1"/>
    <s v="      "/>
    <d v="2019-06-17T20:12:28"/>
    <s v="No"/>
    <x v="1"/>
    <s v="VAL-STITCH-STITCH INSPECT"/>
    <s v="VAL-STITCH LEAFLET"/>
    <x v="0"/>
    <s v="omarn2"/>
    <d v="2019-06-17T22:59:52"/>
    <s v="3 Days 8 Hrs"/>
    <m/>
    <m/>
    <m/>
    <m/>
    <m/>
    <s v="N"/>
    <d v="2019-12-10T23:59:59"/>
    <m/>
    <n v="1001.4480000000001"/>
  </r>
  <r>
    <s v="23945657-001"/>
    <s v="Available"/>
    <s v="1-4 Days"/>
    <s v="91034670-01"/>
    <s v="SA4646 - 27MM STITCHED LEAFLET CE"/>
    <m/>
    <m/>
    <s v="23945657"/>
    <n v="1"/>
    <n v="1"/>
    <s v="23945657"/>
    <s v="ZPK1"/>
    <s v="      "/>
    <d v="2019-06-17T21:21:07"/>
    <s v="No"/>
    <x v="20"/>
    <s v="VAL-STITCH-STITCH LEAFLET"/>
    <s v="VAL-STITCH LEAFLET"/>
    <x v="0"/>
    <s v="latifs"/>
    <d v="2019-06-17T22:26:08"/>
    <s v="3 Days 8 Hrs"/>
    <m/>
    <m/>
    <m/>
    <m/>
    <m/>
    <s v="N"/>
    <d v="2019-12-10T23:59:59"/>
    <m/>
    <n v="1001.4480000000001"/>
  </r>
  <r>
    <s v="23945658-001"/>
    <s v="Available"/>
    <s v="1-4 Days"/>
    <s v="91034670-01"/>
    <s v="SA4646 - 27MM STITCHED LEAFLET CE"/>
    <m/>
    <m/>
    <s v="23945658"/>
    <n v="1"/>
    <n v="1"/>
    <s v="23945658"/>
    <s v="ZPK1"/>
    <s v="      "/>
    <d v="2019-06-14T11:46:29"/>
    <s v="No"/>
    <x v="1"/>
    <s v="VAL-STITCH-STITCH INSPECT"/>
    <s v="VAL-STITCH LEAFLET"/>
    <x v="0"/>
    <s v="arifin1"/>
    <d v="2019-06-17T10:43:00"/>
    <s v="3 Days 20 Hrs"/>
    <m/>
    <m/>
    <m/>
    <m/>
    <m/>
    <s v="N"/>
    <d v="2019-12-10T23:59:59"/>
    <m/>
    <n v="1001.4480000000001"/>
  </r>
  <r>
    <s v="23945659-001"/>
    <s v="Available"/>
    <s v="1-4 Days"/>
    <s v="91034670-01"/>
    <s v="SA4646 - 27MM STITCHED LEAFLET CE"/>
    <m/>
    <m/>
    <s v="23945659"/>
    <n v="1"/>
    <n v="1"/>
    <s v="23945659"/>
    <s v="ZPK1"/>
    <s v="      "/>
    <d v="2019-06-14T15:50:50"/>
    <s v="No"/>
    <x v="1"/>
    <s v="VAL-STITCH-STITCH INSPECT"/>
    <s v="VAL-STITCH LEAFLET"/>
    <x v="0"/>
    <s v="zulkifa"/>
    <d v="2019-06-18T11:07:14"/>
    <s v="2 Days 19 Hrs"/>
    <m/>
    <m/>
    <m/>
    <m/>
    <m/>
    <s v="N"/>
    <d v="2019-12-10T23:59:59"/>
    <m/>
    <n v="1001.4480000000001"/>
  </r>
  <r>
    <s v="23945660-001"/>
    <s v="Available"/>
    <s v="1-4 Days"/>
    <s v="91034670-01"/>
    <s v="SA4646 - 27MM STITCHED LEAFLET CE"/>
    <m/>
    <m/>
    <s v="23945660"/>
    <n v="1"/>
    <n v="1"/>
    <s v="23945660"/>
    <s v="ZPK1"/>
    <s v="      "/>
    <d v="2019-06-17T19:50:50"/>
    <s v="No"/>
    <x v="1"/>
    <s v="VAL-STITCH-STITCH INSPECT"/>
    <s v="VAL-STITCH LEAFLET"/>
    <x v="0"/>
    <s v="moktars"/>
    <d v="2019-06-18T17:56:41"/>
    <s v="2 Days 13 Hrs"/>
    <m/>
    <m/>
    <m/>
    <m/>
    <m/>
    <s v="N"/>
    <d v="2019-12-10T23:59:59"/>
    <m/>
    <n v="1001.4480000000001"/>
  </r>
  <r>
    <s v="23947623-001"/>
    <s v="Available"/>
    <s v="0-24 Hours"/>
    <s v="50531252-02"/>
    <s v="LOTUS EDGE 25MM VALVE ASSEMBLY"/>
    <m/>
    <m/>
    <s v="23947623"/>
    <n v="1"/>
    <n v="1"/>
    <s v="23947623"/>
    <s v="ZPK1"/>
    <s v="      "/>
    <d v="2019-06-14T12:08:01"/>
    <s v="No"/>
    <x v="31"/>
    <s v="VAL-Edge Ass-Seal to Braid25"/>
    <s v="VAL-VALVE ASSY"/>
    <x v="1"/>
    <s v="abdkarn"/>
    <d v="2019-06-20T23:22:26"/>
    <s v="0 Days 7 Hrs"/>
    <m/>
    <m/>
    <m/>
    <m/>
    <m/>
    <s v="N"/>
    <m/>
    <m/>
    <n v="4281.8420000000006"/>
  </r>
  <r>
    <s v="23947625-001"/>
    <s v="Available"/>
    <s v="1-4 Days"/>
    <s v="50531252-02"/>
    <s v="LOTUS EDGE 25MM VALVE ASSEMBLY"/>
    <m/>
    <m/>
    <s v="23947625"/>
    <n v="1"/>
    <n v="1"/>
    <s v="23947625"/>
    <s v="ZPK1"/>
    <s v="      "/>
    <d v="2019-06-14T10:54:56"/>
    <s v="No"/>
    <x v="10"/>
    <s v="VAL-Edge Ass-Seal to Leaflet25"/>
    <s v="VAL-VALVE ASSY"/>
    <x v="1"/>
    <s v="asrishs"/>
    <d v="2019-06-17T22:19:05"/>
    <s v="3 Days 8 Hrs"/>
    <m/>
    <m/>
    <m/>
    <m/>
    <m/>
    <s v="N"/>
    <m/>
    <m/>
    <n v="4281.8420000000006"/>
  </r>
  <r>
    <s v="23947626-001"/>
    <s v="Available"/>
    <s v="1-4 Days"/>
    <s v="50531252-02"/>
    <s v="LOTUS EDGE 25MM VALVE ASSEMBLY"/>
    <m/>
    <m/>
    <s v="23947626"/>
    <n v="1"/>
    <n v="1"/>
    <s v="23947626"/>
    <s v="ZPK1"/>
    <s v="      "/>
    <d v="2019-06-17T07:00:00"/>
    <s v="No"/>
    <x v="6"/>
    <s v="VAL-Edge Ass-Holder Insert25"/>
    <s v="VAL-VALVE ASSY"/>
    <x v="1"/>
    <s v="yahayas"/>
    <d v="2019-06-19T12:49:51"/>
    <s v="1 Days 18 Hrs"/>
    <m/>
    <m/>
    <m/>
    <m/>
    <m/>
    <s v="N"/>
    <m/>
    <m/>
    <n v="4281.8420000000006"/>
  </r>
  <r>
    <s v="23947627-001"/>
    <s v="Available"/>
    <s v="0-24 Hours"/>
    <s v="50531252-02"/>
    <s v="LOTUS EDGE 25MM VALVE ASSEMBLY"/>
    <m/>
    <m/>
    <s v="23947627"/>
    <n v="1"/>
    <n v="1"/>
    <s v="23947627"/>
    <s v="ZPK1"/>
    <s v="      "/>
    <d v="2019-06-14T13:49:07"/>
    <s v="No"/>
    <x v="10"/>
    <s v="VAL-Edge Ass-Seal to Leaflet25"/>
    <s v="VAL-VALVE ASSY"/>
    <x v="1"/>
    <s v="mansors"/>
    <d v="2019-06-20T13:30:39"/>
    <s v="0 Days 17 Hrs"/>
    <s v="PENNC0003423"/>
    <s v="OTHR"/>
    <s v="Closed"/>
    <s v="SUTURE KNOT POST TO BRAID MELTED (P1)"/>
    <s v="NC Rework"/>
    <s v="N"/>
    <m/>
    <m/>
    <n v="4281.8420000000006"/>
  </r>
  <r>
    <s v="23947628-001"/>
    <s v="Available"/>
    <s v="0-24 Hours"/>
    <s v="50531252-02"/>
    <s v="LOTUS EDGE 25MM VALVE ASSEMBLY"/>
    <m/>
    <m/>
    <s v="23947628"/>
    <n v="1"/>
    <n v="1"/>
    <s v="23947628"/>
    <s v="ZPK1"/>
    <s v="      "/>
    <d v="2019-06-17T12:08:51"/>
    <s v="No"/>
    <x v="37"/>
    <s v="VAL-Edge Ass-Lashing to Braid25"/>
    <s v="VAL-VALVE ASSY"/>
    <x v="1"/>
    <s v="ramleen"/>
    <d v="2019-06-20T14:38:12"/>
    <s v="0 Days 16 Hrs"/>
    <m/>
    <m/>
    <m/>
    <m/>
    <m/>
    <s v="N"/>
    <m/>
    <m/>
    <n v="4281.8420000000006"/>
  </r>
  <r>
    <s v="23947629-001"/>
    <s v="Available"/>
    <s v="0-24 Hours"/>
    <s v="50531252-02"/>
    <s v="LOTUS EDGE 25MM VALVE ASSEMBLY"/>
    <m/>
    <m/>
    <s v="23947629"/>
    <n v="1"/>
    <n v="1"/>
    <s v="23947629"/>
    <s v="ZPK1"/>
    <s v="      "/>
    <d v="2019-06-17T14:25:19"/>
    <s v="No"/>
    <x v="10"/>
    <s v="VAL-Edge Ass-Seal to Leaflet25"/>
    <s v="VAL-VALVE ASSY"/>
    <x v="1"/>
    <s v="abdulaf"/>
    <d v="2019-06-20T16:55:56"/>
    <s v="0 Days 14 Hrs"/>
    <m/>
    <m/>
    <m/>
    <m/>
    <m/>
    <s v="N"/>
    <m/>
    <m/>
    <n v="4281.8420000000006"/>
  </r>
  <r>
    <s v="23947630-001"/>
    <s v="Available"/>
    <s v="0-24 Hours"/>
    <s v="50531252-02"/>
    <s v="LOTUS EDGE 25MM VALVE ASSEMBLY"/>
    <m/>
    <m/>
    <s v="23947630"/>
    <n v="1"/>
    <n v="1"/>
    <s v="23947630"/>
    <s v="ZPK1"/>
    <s v="      "/>
    <d v="2019-06-14T15:15:09"/>
    <s v="No"/>
    <x v="6"/>
    <s v="VAL-Edge Ass-Holder Insert25"/>
    <s v="VAL-VALVE ASSY"/>
    <x v="1"/>
    <s v="yahayas"/>
    <d v="2019-06-20T12:29:08"/>
    <s v="0 Days 18 Hrs"/>
    <m/>
    <m/>
    <m/>
    <m/>
    <m/>
    <s v="N"/>
    <m/>
    <m/>
    <n v="4281.8420000000006"/>
  </r>
  <r>
    <s v="23947631-001"/>
    <s v="Available"/>
    <s v="0-24 Hours"/>
    <s v="50531252-02"/>
    <s v="LOTUS EDGE 25MM VALVE ASSEMBLY"/>
    <m/>
    <m/>
    <s v="23947631"/>
    <n v="1"/>
    <n v="1"/>
    <s v="23947631"/>
    <s v="ZPK1"/>
    <s v="      "/>
    <d v="2019-06-17T09:07:16"/>
    <s v="No"/>
    <x v="6"/>
    <s v="VAL-Edge Ass-Holder Insert25"/>
    <s v="VAL-VALVE ASSY"/>
    <x v="1"/>
    <s v="yahayas"/>
    <d v="2019-06-20T12:19:02"/>
    <s v="0 Days 18 Hrs"/>
    <m/>
    <m/>
    <m/>
    <m/>
    <m/>
    <s v="N"/>
    <m/>
    <m/>
    <n v="4281.8420000000006"/>
  </r>
  <r>
    <s v="23947632-001"/>
    <s v="Available"/>
    <s v="0-24 Hours"/>
    <s v="50531252-02"/>
    <s v="LOTUS EDGE 25MM VALVE ASSEMBLY"/>
    <m/>
    <m/>
    <s v="23947632"/>
    <n v="1"/>
    <n v="1"/>
    <s v="23947632"/>
    <s v="ZPK1"/>
    <s v="      "/>
    <d v="2019-06-14T11:44:20"/>
    <s v="No"/>
    <x v="25"/>
    <s v="VAL-Edge Ass-Post to Braid25"/>
    <s v="VAL-VALVE ASSY"/>
    <x v="1"/>
    <s v="mdakhin"/>
    <d v="2019-06-20T22:54:52"/>
    <s v="0 Days 8 Hrs"/>
    <s v="PENNC0003412"/>
    <s v="CPIT"/>
    <s v="Closed"/>
    <s v="CPIT: PIT (P1-P11)"/>
    <s v="NC Rework"/>
    <s v="N"/>
    <m/>
    <m/>
    <n v="4281.8420000000006"/>
  </r>
  <r>
    <s v="23947633-001"/>
    <s v="Available"/>
    <s v="1-4 Days"/>
    <s v="50531252-02"/>
    <s v="LOTUS EDGE 25MM VALVE ASSEMBLY"/>
    <m/>
    <m/>
    <s v="23947633"/>
    <n v="1"/>
    <n v="1"/>
    <s v="23947633"/>
    <s v="ZPK1"/>
    <s v="      "/>
    <d v="2019-06-14T10:30:01"/>
    <s v="No"/>
    <x v="10"/>
    <s v="VAL-Edge Ass-Seal to Leaflet25"/>
    <s v="VAL-VALVE ASSY"/>
    <x v="1"/>
    <s v="abdun21"/>
    <d v="2019-06-17T22:06:31"/>
    <s v="3 Days 8 Hrs"/>
    <m/>
    <m/>
    <m/>
    <m/>
    <m/>
    <s v="N"/>
    <m/>
    <m/>
    <n v="4281.8420000000006"/>
  </r>
  <r>
    <s v="23947634-001"/>
    <s v="Available"/>
    <s v="1-4 Days"/>
    <s v="50531252-02"/>
    <s v="LOTUS EDGE 25MM VALVE ASSEMBLY"/>
    <m/>
    <m/>
    <s v="23947634"/>
    <n v="1"/>
    <n v="1"/>
    <s v="23947634"/>
    <s v="ZPK1"/>
    <s v="      "/>
    <d v="2019-06-14T14:09:00"/>
    <s v="No"/>
    <x v="10"/>
    <s v="VAL-Edge Ass-Seal to Leaflet25"/>
    <s v="VAL-VALVE ASSY"/>
    <x v="1"/>
    <s v="mohamc1"/>
    <d v="2019-06-19T09:25:35"/>
    <s v="1 Days 21 Hrs"/>
    <m/>
    <m/>
    <m/>
    <m/>
    <m/>
    <s v="N"/>
    <m/>
    <m/>
    <n v="4281.8420000000006"/>
  </r>
  <r>
    <s v="23947636-001"/>
    <s v="Available"/>
    <s v="0-24 Hours"/>
    <s v="50531252-02"/>
    <s v="LOTUS EDGE 25MM VALVE ASSEMBLY"/>
    <m/>
    <m/>
    <s v="23947636"/>
    <n v="1"/>
    <n v="1"/>
    <s v="23947636"/>
    <s v="ZPK1"/>
    <s v="      "/>
    <d v="2019-06-14T12:41:23"/>
    <s v="No"/>
    <x v="6"/>
    <s v="VAL-Edge Ass-Holder Insert25"/>
    <s v="VAL-VALVE ASSY"/>
    <x v="1"/>
    <s v="yahayas"/>
    <d v="2019-06-20T12:09:32"/>
    <s v="0 Days 18 Hrs"/>
    <m/>
    <m/>
    <m/>
    <m/>
    <m/>
    <s v="N"/>
    <m/>
    <m/>
    <n v="4281.8420000000006"/>
  </r>
  <r>
    <s v="23947637-001"/>
    <s v="Available"/>
    <s v="0-24 Hours"/>
    <s v="50531252-02"/>
    <s v="LOTUS EDGE 25MM VALVE ASSEMBLY"/>
    <m/>
    <m/>
    <s v="23947637"/>
    <n v="1"/>
    <n v="1"/>
    <s v="23947637"/>
    <s v="ZPK1"/>
    <s v="      "/>
    <d v="2019-06-14T15:32:00"/>
    <s v="No"/>
    <x v="6"/>
    <s v="VAL-Edge Ass-Holder Insert25"/>
    <s v="VAL-VALVE ASSY"/>
    <x v="1"/>
    <s v="yahayas"/>
    <d v="2019-06-20T12:47:41"/>
    <s v="0 Days 18 Hrs"/>
    <m/>
    <m/>
    <m/>
    <m/>
    <m/>
    <s v="N"/>
    <m/>
    <m/>
    <n v="4281.8420000000006"/>
  </r>
  <r>
    <s v="23947638-001"/>
    <s v="Available"/>
    <s v="0-24 Hours"/>
    <s v="50531252-02"/>
    <s v="LOTUS EDGE 25MM VALVE ASSEMBLY"/>
    <m/>
    <m/>
    <s v="23947638"/>
    <n v="1"/>
    <n v="1"/>
    <s v="23947638"/>
    <s v="ZPK1"/>
    <s v="      "/>
    <d v="2019-06-14T11:26:10"/>
    <s v="No"/>
    <x v="6"/>
    <s v="VAL-Edge Ass-Holder Insert25"/>
    <s v="VAL-VALVE ASSY"/>
    <x v="1"/>
    <s v="yahayas"/>
    <d v="2019-06-20T12:38:36"/>
    <s v="0 Days 18 Hrs"/>
    <m/>
    <m/>
    <m/>
    <m/>
    <m/>
    <s v="N"/>
    <m/>
    <m/>
    <n v="4281.8420000000006"/>
  </r>
  <r>
    <s v="23947639-001"/>
    <s v="Available"/>
    <s v="0-24 Hours"/>
    <s v="50531252-02"/>
    <s v="LOTUS EDGE 25MM VALVE ASSEMBLY"/>
    <m/>
    <m/>
    <s v="23947639"/>
    <n v="1"/>
    <n v="1"/>
    <s v="23947639"/>
    <s v="ZPK1"/>
    <s v="      "/>
    <d v="2019-06-14T13:38:10"/>
    <s v="No"/>
    <x v="31"/>
    <s v="VAL-Edge Ass-Seal to Braid25"/>
    <s v="VAL-VALVE ASSY"/>
    <x v="1"/>
    <s v="roslin1"/>
    <d v="2019-06-20T22:52:03"/>
    <s v="0 Days 8 Hrs"/>
    <m/>
    <m/>
    <m/>
    <m/>
    <m/>
    <s v="N"/>
    <m/>
    <m/>
    <n v="4281.8420000000006"/>
  </r>
  <r>
    <s v="23947700-001"/>
    <s v="Available"/>
    <s v="0-24 Hours"/>
    <s v="50531252-02"/>
    <s v="LOTUS EDGE 25MM VALVE ASSEMBLY"/>
    <m/>
    <m/>
    <s v="23947700"/>
    <n v="1"/>
    <n v="1"/>
    <s v="23947700"/>
    <s v="ZPK1"/>
    <s v="      "/>
    <d v="2019-06-17T06:58:29"/>
    <s v="No"/>
    <x v="10"/>
    <s v="VAL-Edge Ass-Seal to Leaflet25"/>
    <s v="VAL-VALVE ASSY"/>
    <x v="1"/>
    <s v="mansors"/>
    <d v="2019-06-20T09:40:58"/>
    <s v="0 Days 21 Hrs"/>
    <m/>
    <m/>
    <m/>
    <m/>
    <m/>
    <s v="N"/>
    <m/>
    <m/>
    <n v="4281.8420000000006"/>
  </r>
  <r>
    <s v="23947701-001"/>
    <s v="Available"/>
    <s v="0-24 Hours"/>
    <s v="50531252-02"/>
    <s v="LOTUS EDGE 25MM VALVE ASSEMBLY"/>
    <m/>
    <m/>
    <s v="23947701"/>
    <n v="1"/>
    <n v="1"/>
    <s v="23947701"/>
    <s v="ZPK1"/>
    <s v="      "/>
    <d v="2019-06-17T09:09:10"/>
    <s v="No"/>
    <x v="10"/>
    <s v="VAL-Edge Ass-Seal to Leaflet25"/>
    <s v="VAL-VALVE ASSY"/>
    <x v="1"/>
    <s v="mansors"/>
    <d v="2019-06-20T11:17:57"/>
    <s v="0 Days 19 Hrs"/>
    <s v="PENNC0003419"/>
    <s v="CPST"/>
    <s v="Closed"/>
    <s v="CPST- PITTED STRIATION (P1-P11)"/>
    <s v="NC Rework"/>
    <s v="N"/>
    <m/>
    <m/>
    <n v="4281.8420000000006"/>
  </r>
  <r>
    <s v="23947702-001"/>
    <s v="Available"/>
    <s v="1-4 Days"/>
    <s v="50531252-02"/>
    <s v="LOTUS EDGE 25MM VALVE ASSEMBLY"/>
    <m/>
    <m/>
    <s v="23947702"/>
    <n v="1"/>
    <n v="1"/>
    <s v="23947702"/>
    <s v="ZPK1"/>
    <s v="      "/>
    <d v="2019-06-17T15:44:59"/>
    <s v="No"/>
    <x v="10"/>
    <s v="VAL-Edge Ass-Seal to Leaflet25"/>
    <s v="VAL-VALVE ASSY"/>
    <x v="1"/>
    <s v="abdun20"/>
    <d v="2019-06-19T22:53:29"/>
    <s v="1 Days 8 Hrs"/>
    <s v="PENNC0003414"/>
    <s v="CPIT"/>
    <s v="Closed"/>
    <s v="CPIT: PIT (P1-P6)"/>
    <s v="NC Rework"/>
    <s v="N"/>
    <m/>
    <m/>
    <n v="4281.8420000000006"/>
  </r>
  <r>
    <s v="23947703-001"/>
    <s v="Available"/>
    <s v="1-4 Days"/>
    <s v="50531252-02"/>
    <s v="LOTUS EDGE 25MM VALVE ASSEMBLY"/>
    <m/>
    <m/>
    <s v="23947703"/>
    <n v="1"/>
    <n v="1"/>
    <s v="23947703"/>
    <s v="ZPK1"/>
    <s v="      "/>
    <d v="2019-06-17T10:55:19"/>
    <s v="No"/>
    <x v="10"/>
    <s v="VAL-Edge Ass-Seal to Leaflet25"/>
    <s v="VAL-VALVE ASSY"/>
    <x v="1"/>
    <s v="abdulra"/>
    <d v="2019-06-19T08:31:18"/>
    <s v="1 Days 22 Hrs"/>
    <m/>
    <m/>
    <m/>
    <m/>
    <m/>
    <s v="N"/>
    <m/>
    <m/>
    <n v="4281.8420000000006"/>
  </r>
  <r>
    <s v="23947704-001"/>
    <s v="Available"/>
    <s v="1-4 Days"/>
    <s v="50531252-02"/>
    <s v="LOTUS EDGE 25MM VALVE ASSEMBLY"/>
    <m/>
    <m/>
    <s v="23947704"/>
    <n v="1"/>
    <n v="1"/>
    <s v="23947704"/>
    <s v="ZPK1"/>
    <s v="      "/>
    <d v="2019-06-17T13:17:20"/>
    <s v="No"/>
    <x v="10"/>
    <s v="VAL-Edge Ass-Seal to Leaflet25"/>
    <s v="VAL-VALVE ASSY"/>
    <x v="1"/>
    <s v="gopalam"/>
    <d v="2019-06-18T20:28:59"/>
    <s v="2 Days 10 Hrs"/>
    <m/>
    <m/>
    <m/>
    <m/>
    <m/>
    <s v="N"/>
    <m/>
    <m/>
    <n v="4281.8420000000006"/>
  </r>
  <r>
    <s v="23947705-001"/>
    <s v="Available"/>
    <s v="1-4 Days"/>
    <s v="50531252-02"/>
    <s v="LOTUS EDGE 25MM VALVE ASSEMBLY"/>
    <m/>
    <m/>
    <s v="23947705"/>
    <n v="1"/>
    <n v="1"/>
    <s v="23947705"/>
    <s v="ZPK1"/>
    <s v="      "/>
    <d v="2019-06-17T13:16:52"/>
    <s v="No"/>
    <x v="10"/>
    <s v="VAL-Edge Ass-Seal to Leaflet25"/>
    <s v="VAL-VALVE ASSY"/>
    <x v="1"/>
    <s v="mohdshn"/>
    <d v="2019-06-18T21:29:05"/>
    <s v="2 Days 9 Hrs"/>
    <m/>
    <m/>
    <m/>
    <m/>
    <m/>
    <s v="N"/>
    <m/>
    <m/>
    <n v="4281.8420000000006"/>
  </r>
  <r>
    <s v="23947706-001"/>
    <s v="Available"/>
    <s v="0-24 Hours"/>
    <s v="50531252-02"/>
    <s v="LOTUS EDGE 25MM VALVE ASSEMBLY"/>
    <m/>
    <m/>
    <s v="23947706"/>
    <n v="1"/>
    <n v="1"/>
    <s v="23947706"/>
    <s v="ZPK1"/>
    <s v="      "/>
    <d v="2019-06-17T11:54:09"/>
    <s v="No"/>
    <x v="10"/>
    <s v="VAL-Edge Ass-Seal to Leaflet25"/>
    <s v="VAL-VALVE ASSY"/>
    <x v="1"/>
    <s v="mohamc1"/>
    <d v="2019-06-20T11:42:35"/>
    <s v="0 Days 19 Hrs"/>
    <m/>
    <m/>
    <m/>
    <m/>
    <m/>
    <s v="N"/>
    <m/>
    <m/>
    <n v="4281.8420000000006"/>
  </r>
  <r>
    <s v="23947707-001"/>
    <s v="Available"/>
    <s v="1-4 Days"/>
    <s v="50531252-02"/>
    <s v="LOTUS EDGE 25MM VALVE ASSEMBLY"/>
    <m/>
    <m/>
    <s v="23947707"/>
    <n v="1"/>
    <n v="1"/>
    <s v="23947707"/>
    <s v="ZPK1"/>
    <s v="      "/>
    <d v="2019-06-17T18:49:33"/>
    <s v="No"/>
    <x v="25"/>
    <s v="VAL-Edge Ass-Post to Braid25"/>
    <s v="VAL-VALVE ASSY"/>
    <x v="1"/>
    <s v="mohdtan"/>
    <d v="2019-06-19T23:16:14"/>
    <s v="1 Days 7 Hrs"/>
    <m/>
    <m/>
    <m/>
    <m/>
    <m/>
    <s v="N"/>
    <m/>
    <m/>
    <n v="4281.8420000000006"/>
  </r>
  <r>
    <s v="23947708-001"/>
    <s v="Available"/>
    <s v="1-4 Days"/>
    <s v="50531252-02"/>
    <s v="LOTUS EDGE 25MM VALVE ASSEMBLY"/>
    <m/>
    <m/>
    <s v="23947708"/>
    <n v="1"/>
    <n v="1"/>
    <s v="23947708"/>
    <s v="ZPK1"/>
    <s v="      "/>
    <d v="2019-06-17T17:45:08"/>
    <s v="No"/>
    <x v="10"/>
    <s v="VAL-Edge Ass-Seal to Leaflet25"/>
    <s v="VAL-VALVE ASSY"/>
    <x v="1"/>
    <s v="abdun21"/>
    <d v="2019-06-19T22:53:13"/>
    <s v="1 Days 8 Hrs"/>
    <m/>
    <m/>
    <m/>
    <m/>
    <m/>
    <s v="N"/>
    <m/>
    <m/>
    <n v="4281.8420000000006"/>
  </r>
  <r>
    <s v="23947709-001"/>
    <s v="Available"/>
    <s v="1-4 Days"/>
    <s v="50531252-02"/>
    <s v="LOTUS EDGE 25MM VALVE ASSEMBLY"/>
    <m/>
    <m/>
    <s v="23947709"/>
    <n v="1"/>
    <n v="1"/>
    <s v="23947709"/>
    <s v="ZPK1"/>
    <s v="      "/>
    <d v="2019-06-17T07:59:43"/>
    <s v="No"/>
    <x v="10"/>
    <s v="VAL-Edge Ass-Seal to Leaflet25"/>
    <s v="VAL-VALVE ASSY"/>
    <x v="1"/>
    <s v="mansors"/>
    <d v="2019-06-18T11:23:44"/>
    <s v="2 Days 19 Hrs"/>
    <m/>
    <m/>
    <m/>
    <m/>
    <m/>
    <s v="N"/>
    <m/>
    <m/>
    <n v="4281.8420000000006"/>
  </r>
  <r>
    <s v="23947710-001"/>
    <s v="Available"/>
    <s v="1-4 Days"/>
    <s v="50531252-02"/>
    <s v="LOTUS EDGE 25MM VALVE ASSEMBLY"/>
    <m/>
    <m/>
    <s v="23947710"/>
    <n v="1"/>
    <n v="1"/>
    <s v="23947710"/>
    <s v="ZPK1"/>
    <s v="      "/>
    <d v="2019-06-14T14:12:32"/>
    <s v="No"/>
    <x v="10"/>
    <s v="VAL-Edge Ass-Seal to Leaflet25"/>
    <s v="VAL-VALVE ASSY"/>
    <x v="1"/>
    <s v="asrishs"/>
    <d v="2019-06-19T18:52:47"/>
    <s v="1 Days 12 Hrs"/>
    <m/>
    <m/>
    <m/>
    <m/>
    <m/>
    <s v="N"/>
    <m/>
    <m/>
    <n v="4281.8420000000006"/>
  </r>
  <r>
    <s v="23947711-001"/>
    <s v="Available"/>
    <s v="0-24 Hours"/>
    <s v="50531252-02"/>
    <s v="LOTUS EDGE 25MM VALVE ASSEMBLY"/>
    <m/>
    <m/>
    <s v="23947711"/>
    <n v="1"/>
    <n v="1"/>
    <s v="23947711"/>
    <s v="ZPK1"/>
    <s v="      "/>
    <d v="2019-06-17T22:23:06"/>
    <s v="No"/>
    <x v="8"/>
    <s v="VAL-Edge Ass-FQC25"/>
    <s v="VAL-VALVE ASSY"/>
    <x v="1"/>
    <s v="muniand"/>
    <d v="2019-06-20T22:56:03"/>
    <s v="0 Days 8 Hrs"/>
    <m/>
    <m/>
    <m/>
    <m/>
    <m/>
    <s v="N"/>
    <m/>
    <m/>
    <n v="4281.8420000000006"/>
  </r>
  <r>
    <s v="23947712-001"/>
    <s v="Available"/>
    <s v="0-24 Hours"/>
    <s v="50531252-02"/>
    <s v="LOTUS EDGE 25MM VALVE ASSEMBLY"/>
    <m/>
    <m/>
    <s v="23947712"/>
    <n v="1"/>
    <n v="1"/>
    <s v="23947712"/>
    <s v="ZPK1"/>
    <s v="      "/>
    <d v="2019-06-17T15:34:18"/>
    <s v="No"/>
    <x v="6"/>
    <s v="VAL-Edge Ass-Holder Insert25"/>
    <s v="VAL-VALVE ASSY"/>
    <x v="1"/>
    <s v="razalip"/>
    <d v="2019-06-20T14:56:47"/>
    <s v="0 Days 16 Hrs"/>
    <m/>
    <m/>
    <m/>
    <m/>
    <m/>
    <s v="N"/>
    <m/>
    <m/>
    <n v="4281.8420000000006"/>
  </r>
  <r>
    <s v="23947714-001"/>
    <s v="Available"/>
    <s v="1-4 Days"/>
    <s v="50531252-02"/>
    <s v="LOTUS EDGE 25MM VALVE ASSEMBLY"/>
    <m/>
    <m/>
    <s v="23947714"/>
    <n v="1"/>
    <n v="1"/>
    <s v="23947714"/>
    <s v="ZPK1"/>
    <s v="      "/>
    <d v="2019-06-17T18:24:56"/>
    <s v="No"/>
    <x v="25"/>
    <s v="VAL-Edge Ass-Post to Braid25"/>
    <s v="VAL-VALVE ASSY"/>
    <x v="1"/>
    <s v="halimbh"/>
    <d v="2019-06-18T11:18:43"/>
    <s v="2 Days 19 Hrs"/>
    <m/>
    <m/>
    <m/>
    <m/>
    <m/>
    <s v="N"/>
    <m/>
    <m/>
    <n v="4281.8420000000006"/>
  </r>
  <r>
    <s v="23947715-001"/>
    <s v="Available"/>
    <s v="1-4 Days"/>
    <s v="50531252-02"/>
    <s v="LOTUS EDGE 25MM VALVE ASSEMBLY"/>
    <m/>
    <m/>
    <s v="23947715"/>
    <n v="1"/>
    <n v="1"/>
    <s v="23947715"/>
    <s v="ZPK1"/>
    <s v="      "/>
    <d v="2019-06-17T16:01:35"/>
    <s v="No"/>
    <x v="10"/>
    <s v="VAL-Edge Ass-Seal to Leaflet25"/>
    <s v="VAL-VALVE ASSY"/>
    <x v="1"/>
    <s v="abdulaf"/>
    <d v="2019-06-18T21:54:11"/>
    <s v="2 Days 9 Hrs"/>
    <m/>
    <m/>
    <m/>
    <m/>
    <m/>
    <s v="N"/>
    <m/>
    <m/>
    <n v="4281.8420000000006"/>
  </r>
  <r>
    <s v="23947716-001"/>
    <s v="Available"/>
    <s v="0-24 Hours"/>
    <s v="50531252-02"/>
    <s v="LOTUS EDGE 25MM VALVE ASSEMBLY"/>
    <m/>
    <m/>
    <s v="23947716"/>
    <n v="1"/>
    <n v="1"/>
    <s v="23947716"/>
    <s v="ZPK1"/>
    <s v="      "/>
    <d v="2019-06-17T19:52:48"/>
    <s v="No"/>
    <x v="10"/>
    <s v="VAL-Edge Ass-Seal to Leaflet25"/>
    <s v="VAL-VALVE ASSY"/>
    <x v="1"/>
    <s v="asrishs"/>
    <d v="2019-06-20T21:34:51"/>
    <s v="0 Days 9 Hrs"/>
    <m/>
    <m/>
    <m/>
    <m/>
    <m/>
    <s v="N"/>
    <m/>
    <m/>
    <n v="4281.8420000000006"/>
  </r>
  <r>
    <s v="23947717-001"/>
    <s v="Available"/>
    <s v="0-24 Hours"/>
    <s v="50531252-02"/>
    <s v="LOTUS EDGE 25MM VALVE ASSEMBLY"/>
    <m/>
    <m/>
    <s v="23947717"/>
    <n v="1"/>
    <n v="1"/>
    <s v="23947717"/>
    <s v="ZPK1"/>
    <s v="      "/>
    <d v="2019-06-17T09:24:24"/>
    <s v="No"/>
    <x v="10"/>
    <s v="VAL-Edge Ass-Seal to Leaflet25"/>
    <s v="VAL-VALVE ASSY"/>
    <x v="1"/>
    <s v="abusema"/>
    <d v="2019-06-20T11:13:49"/>
    <s v="0 Days 19 Hrs"/>
    <m/>
    <m/>
    <m/>
    <m/>
    <m/>
    <s v="N"/>
    <m/>
    <m/>
    <n v="4281.8420000000006"/>
  </r>
  <r>
    <s v="23947718-001"/>
    <s v="Available"/>
    <s v="1-4 Days"/>
    <s v="50531252-02"/>
    <s v="LOTUS EDGE 25MM VALVE ASSEMBLY"/>
    <m/>
    <m/>
    <s v="23947718"/>
    <n v="1"/>
    <n v="1"/>
    <s v="23947718"/>
    <s v="ZPK1"/>
    <s v="      "/>
    <d v="2019-06-17T13:15:21"/>
    <s v="No"/>
    <x v="6"/>
    <s v="VAL-Edge Ass-Holder Insert25"/>
    <s v="VAL-VALVE ASSY"/>
    <x v="1"/>
    <s v="hashin1"/>
    <d v="2019-06-19T19:43:04"/>
    <s v="1 Days 11 Hrs"/>
    <m/>
    <m/>
    <m/>
    <m/>
    <m/>
    <s v="N"/>
    <m/>
    <m/>
    <n v="4281.8420000000006"/>
  </r>
  <r>
    <s v="23947719-001"/>
    <s v="Available"/>
    <s v="0-24 Hours"/>
    <s v="50531252-02"/>
    <s v="LOTUS EDGE 25MM VALVE ASSEMBLY"/>
    <m/>
    <m/>
    <s v="23947719"/>
    <n v="1"/>
    <n v="1"/>
    <s v="23947719"/>
    <s v="ZPK1"/>
    <s v="      "/>
    <d v="2019-06-17T15:56:47"/>
    <s v="No"/>
    <x v="25"/>
    <s v="VAL-Edge Ass-Post to Braid25"/>
    <s v="VAL-VALVE ASSY"/>
    <x v="1"/>
    <s v="halimbh"/>
    <d v="2019-06-20T12:49:59"/>
    <s v="0 Days 18 Hrs"/>
    <m/>
    <m/>
    <m/>
    <m/>
    <m/>
    <s v="N"/>
    <m/>
    <m/>
    <n v="4281.8420000000006"/>
  </r>
  <r>
    <s v="23947740-001"/>
    <s v="Available"/>
    <s v="0-24 Hours"/>
    <s v="50531252-02"/>
    <s v="LOTUS EDGE 25MM VALVE ASSEMBLY"/>
    <m/>
    <m/>
    <s v="23947740"/>
    <n v="1"/>
    <n v="1"/>
    <s v="23947740"/>
    <s v="ZPK1"/>
    <s v="      "/>
    <d v="2019-06-14T13:45:28"/>
    <s v="No"/>
    <x v="10"/>
    <s v="VAL-Edge Ass-Seal to Leaflet25"/>
    <s v="VAL-VALVE ASSY"/>
    <x v="1"/>
    <s v="ibrahn5"/>
    <d v="2019-06-20T16:56:15"/>
    <s v="0 Days 14 Hrs"/>
    <m/>
    <m/>
    <m/>
    <m/>
    <m/>
    <s v="N"/>
    <m/>
    <m/>
    <n v="4281.8420000000006"/>
  </r>
  <r>
    <s v="23947741-001"/>
    <s v="Available"/>
    <s v="1-4 Days"/>
    <s v="50531252-02"/>
    <s v="LOTUS EDGE 25MM VALVE ASSEMBLY"/>
    <m/>
    <m/>
    <s v="23947741"/>
    <n v="1"/>
    <n v="1"/>
    <s v="23947741"/>
    <s v="ZPK1"/>
    <s v="      "/>
    <d v="2019-06-14T10:41:43"/>
    <s v="No"/>
    <x v="6"/>
    <s v="VAL-Edge Ass-Holder Insert25"/>
    <s v="VAL-VALVE ASSY"/>
    <x v="1"/>
    <s v="hashin1"/>
    <d v="2019-06-19T19:10:27"/>
    <s v="1 Days 11 Hrs"/>
    <m/>
    <m/>
    <m/>
    <m/>
    <m/>
    <s v="N"/>
    <m/>
    <m/>
    <n v="4281.8420000000006"/>
  </r>
  <r>
    <s v="23947742-001"/>
    <s v="Available"/>
    <s v="0-24 Hours"/>
    <s v="50531252-02"/>
    <s v="LOTUS EDGE 25MM VALVE ASSEMBLY"/>
    <m/>
    <m/>
    <s v="23947742"/>
    <n v="1"/>
    <n v="1"/>
    <s v="23947742"/>
    <s v="ZPK1"/>
    <s v="      "/>
    <d v="2019-06-14T15:39:30"/>
    <s v="No"/>
    <x v="10"/>
    <s v="VAL-Edge Ass-Seal to Leaflet25"/>
    <s v="VAL-VALVE ASSY"/>
    <x v="1"/>
    <s v="abusema"/>
    <d v="2019-06-20T12:42:14"/>
    <s v="0 Days 18 Hrs"/>
    <m/>
    <m/>
    <m/>
    <m/>
    <m/>
    <s v="N"/>
    <m/>
    <m/>
    <n v="4281.8420000000006"/>
  </r>
  <r>
    <s v="23947743-001"/>
    <s v="Available"/>
    <s v="0-24 Hours"/>
    <s v="50531252-02"/>
    <s v="LOTUS EDGE 25MM VALVE ASSEMBLY"/>
    <m/>
    <m/>
    <s v="23947743"/>
    <n v="1"/>
    <n v="1"/>
    <s v="23947743"/>
    <s v="ZPK1"/>
    <s v="      "/>
    <d v="2019-06-17T11:59:36"/>
    <s v="No"/>
    <x v="37"/>
    <s v="VAL-Edge Ass-Lashing to Braid25"/>
    <s v="VAL-VALVE ASSY"/>
    <x v="1"/>
    <s v="yaakobn"/>
    <d v="2019-06-20T22:50:40"/>
    <s v="0 Days 8 Hrs"/>
    <m/>
    <m/>
    <m/>
    <m/>
    <m/>
    <s v="N"/>
    <m/>
    <m/>
    <n v="4281.8420000000006"/>
  </r>
  <r>
    <s v="23947744-001"/>
    <s v="Available"/>
    <s v="1-4 Days"/>
    <s v="50531252-02"/>
    <s v="LOTUS EDGE 25MM VALVE ASSEMBLY"/>
    <m/>
    <m/>
    <s v="23947744"/>
    <n v="1"/>
    <n v="1"/>
    <s v="23947744"/>
    <s v="ZPK1"/>
    <s v="      "/>
    <d v="2019-06-14T10:37:21"/>
    <s v="No"/>
    <x v="10"/>
    <s v="VAL-Edge Ass-Seal to Leaflet25"/>
    <s v="VAL-VALVE ASSY"/>
    <x v="1"/>
    <s v="mohdshn"/>
    <d v="2019-06-17T19:53:19"/>
    <s v="3 Days 11 Hrs"/>
    <m/>
    <m/>
    <m/>
    <m/>
    <m/>
    <s v="N"/>
    <m/>
    <m/>
    <n v="4281.8420000000006"/>
  </r>
  <r>
    <s v="23951718-001"/>
    <s v="Available"/>
    <s v="1-4 Days"/>
    <s v="91034675-01"/>
    <s v="SA6217 - CUT LEAFLET 25MM GAL"/>
    <m/>
    <m/>
    <s v="23951718"/>
    <n v="120"/>
    <n v="120"/>
    <s v="23951718"/>
    <s v="ZPK1"/>
    <s v="      "/>
    <d v="2019-06-18T08:36:52"/>
    <s v="No"/>
    <x v="38"/>
    <s v="VAL-CUT LEAFLET25 - FETS BRP1"/>
    <s v="VAL CUT LEAFLET"/>
    <x v="2"/>
    <s v="rozmann"/>
    <d v="2019-06-18T14:11:43"/>
    <s v="2 Days 16 Hrs"/>
    <m/>
    <m/>
    <m/>
    <m/>
    <m/>
    <s v="N"/>
    <d v="2020-02-07T23:59:59"/>
    <m/>
    <n v="147.49700000000001"/>
  </r>
  <r>
    <s v="23952051-001"/>
    <s v="Available"/>
    <s v="1-4 Days"/>
    <s v="50531251-02"/>
    <s v="LOTUS EDGE 23MM VALVE ASSEMBLY PENANG"/>
    <m/>
    <m/>
    <s v="23952051"/>
    <n v="1"/>
    <n v="1"/>
    <s v="23952051"/>
    <s v="ZPK1"/>
    <s v="      "/>
    <d v="2019-06-18T08:08:57"/>
    <s v="No"/>
    <x v="4"/>
    <s v="VAL-Edge Ass-Seal to Leaflet"/>
    <s v="VAL-VALVE ASSY"/>
    <x v="1"/>
    <s v="anuarn"/>
    <d v="2019-06-19T18:25:29"/>
    <s v="1 Days 12 Hrs"/>
    <m/>
    <m/>
    <m/>
    <m/>
    <m/>
    <s v="N"/>
    <m/>
    <m/>
    <n v="4134.3429999999998"/>
  </r>
  <r>
    <s v="23952052-001"/>
    <s v="Available"/>
    <s v="1-4 Days"/>
    <s v="50531251-02"/>
    <s v="LOTUS EDGE 23MM VALVE ASSEMBLY PENANG"/>
    <m/>
    <m/>
    <s v="23952052"/>
    <n v="1"/>
    <n v="1"/>
    <s v="23952052"/>
    <s v="ZPK1"/>
    <s v="      "/>
    <d v="2019-06-18T07:35:20"/>
    <s v="No"/>
    <x v="4"/>
    <s v="VAL-Edge Ass-Seal to Leaflet"/>
    <s v="VAL-VALVE ASSY"/>
    <x v="1"/>
    <s v="abdulra"/>
    <d v="2019-06-19T11:24:07"/>
    <s v="1 Days 19 Hrs"/>
    <m/>
    <m/>
    <m/>
    <m/>
    <m/>
    <s v="N"/>
    <m/>
    <m/>
    <n v="4134.3429999999998"/>
  </r>
  <r>
    <s v="23952053-001"/>
    <s v="Available"/>
    <s v="0-24 Hours"/>
    <s v="50531251-02"/>
    <s v="LOTUS EDGE 23MM VALVE ASSEMBLY PENANG"/>
    <m/>
    <m/>
    <s v="23952053"/>
    <n v="1"/>
    <n v="1"/>
    <s v="23952053"/>
    <s v="ZPK1"/>
    <s v="      "/>
    <d v="2019-06-17T22:10:01"/>
    <s v="No"/>
    <x v="3"/>
    <s v="VAL-Edge Ass-Holder Insert"/>
    <s v="VAL-VALVE ASSY"/>
    <x v="1"/>
    <s v="yahayas"/>
    <d v="2019-06-20T14:30:07"/>
    <s v="0 Days 16 Hrs"/>
    <m/>
    <m/>
    <m/>
    <m/>
    <m/>
    <s v="N"/>
    <m/>
    <m/>
    <n v="4134.3429999999998"/>
  </r>
  <r>
    <s v="23952054-001"/>
    <s v="Available"/>
    <s v="0-24 Hours"/>
    <s v="50531251-02"/>
    <s v="LOTUS EDGE 23MM VALVE ASSEMBLY PENANG"/>
    <m/>
    <m/>
    <s v="23952054"/>
    <n v="1"/>
    <n v="1"/>
    <s v="23952054"/>
    <s v="ZPK1"/>
    <s v="      "/>
    <d v="2019-06-18T18:27:45"/>
    <s v="No"/>
    <x v="27"/>
    <s v="VAL-Edge Ass-Post Braid Insp"/>
    <s v="VAL-VALVE ASSY"/>
    <x v="1"/>
    <s v="salehj"/>
    <d v="2019-06-20T21:52:03"/>
    <s v="0 Days 9 Hrs"/>
    <m/>
    <m/>
    <m/>
    <m/>
    <m/>
    <s v="N"/>
    <m/>
    <m/>
    <n v="4134.3429999999998"/>
  </r>
  <r>
    <s v="23952055-001"/>
    <s v="Available"/>
    <s v="0-24 Hours"/>
    <s v="50531251-02"/>
    <s v="LOTUS EDGE 23MM VALVE ASSEMBLY PENANG"/>
    <m/>
    <m/>
    <s v="23952055"/>
    <n v="1"/>
    <n v="1"/>
    <s v="23952055"/>
    <s v="ZPK1"/>
    <s v="      "/>
    <d v="2019-06-17T22:04:52"/>
    <s v="No"/>
    <x v="26"/>
    <s v="VAL-Edge Ass-Buckle to Braid"/>
    <s v="VAL-VALVE ASSY"/>
    <x v="1"/>
    <s v="othmanm"/>
    <d v="2019-06-20T14:10:27"/>
    <s v="0 Days 16 Hrs"/>
    <s v="PENNC0003429"/>
    <s v="BLOK"/>
    <s v="Closed"/>
    <s v="BLOK &quot;B1&quot; BUCKLE KNOT LOOSE."/>
    <s v="NC Rework"/>
    <s v="N"/>
    <m/>
    <m/>
    <n v="4134.3429999999998"/>
  </r>
  <r>
    <s v="23952056-001"/>
    <s v="Available"/>
    <s v="0-24 Hours"/>
    <s v="50531251-02"/>
    <s v="LOTUS EDGE 23MM VALVE ASSEMBLY PENANG"/>
    <m/>
    <m/>
    <s v="23952056"/>
    <n v="1"/>
    <n v="1"/>
    <s v="23952056"/>
    <s v="ZPK1"/>
    <s v="      "/>
    <d v="2019-06-18T19:10:37"/>
    <s v="No"/>
    <x v="4"/>
    <s v="VAL-Edge Ass-Seal to Leaflet"/>
    <s v="VAL-VALVE ASSY"/>
    <x v="1"/>
    <s v="abdun21"/>
    <d v="2019-06-20T21:30:54"/>
    <s v="0 Days 9 Hrs"/>
    <m/>
    <m/>
    <m/>
    <m/>
    <m/>
    <s v="N"/>
    <m/>
    <m/>
    <n v="4134.3429999999998"/>
  </r>
  <r>
    <s v="23952057-001"/>
    <s v="Available"/>
    <s v="0-24 Hours"/>
    <s v="50531251-02"/>
    <s v="LOTUS EDGE 23MM VALVE ASSEMBLY PENANG"/>
    <m/>
    <m/>
    <s v="23952057"/>
    <n v="1"/>
    <n v="1"/>
    <s v="23952057"/>
    <s v="ZPK1"/>
    <s v="      "/>
    <d v="2019-06-17T20:06:40"/>
    <s v="No"/>
    <x v="30"/>
    <s v="VAL-Edge Ass-FQC"/>
    <s v="VAL-VALVE ASSY"/>
    <x v="1"/>
    <s v="muniand"/>
    <d v="2019-06-20T23:23:13"/>
    <s v="0 Days 7 Hrs"/>
    <m/>
    <m/>
    <m/>
    <m/>
    <m/>
    <s v="N"/>
    <m/>
    <m/>
    <n v="4134.3429999999998"/>
  </r>
  <r>
    <s v="23952058-001"/>
    <s v="Available"/>
    <s v="0-24 Hours"/>
    <s v="50531251-02"/>
    <s v="LOTUS EDGE 23MM VALVE ASSEMBLY PENANG"/>
    <m/>
    <m/>
    <s v="23952058"/>
    <n v="1"/>
    <n v="1"/>
    <s v="23952058"/>
    <s v="ZPK1"/>
    <s v="      "/>
    <d v="2019-06-18T11:50:17"/>
    <s v="No"/>
    <x v="19"/>
    <s v="VAL-Edge Ass-Post to Braid"/>
    <s v="VAL-VALVE ASSY"/>
    <x v="1"/>
    <s v="mats"/>
    <d v="2019-06-20T17:02:15"/>
    <s v="0 Days 13 Hrs"/>
    <m/>
    <m/>
    <m/>
    <m/>
    <m/>
    <s v="N"/>
    <m/>
    <m/>
    <n v="4134.3429999999998"/>
  </r>
  <r>
    <s v="23952059-001"/>
    <s v="Available"/>
    <s v="0-24 Hours"/>
    <s v="50531251-02"/>
    <s v="LOTUS EDGE 23MM VALVE ASSEMBLY PENANG"/>
    <m/>
    <m/>
    <s v="23952059"/>
    <n v="1"/>
    <n v="1"/>
    <s v="23952059"/>
    <s v="ZPK1"/>
    <s v="      "/>
    <d v="2019-06-18T13:08:47"/>
    <s v="No"/>
    <x v="27"/>
    <s v="VAL-Edge Ass-Post Braid Insp"/>
    <s v="VAL-VALVE ASSY"/>
    <x v="1"/>
    <s v="mohan11"/>
    <d v="2019-06-20T09:40:31"/>
    <s v="0 Days 21 Hrs"/>
    <m/>
    <m/>
    <m/>
    <m/>
    <m/>
    <s v="N"/>
    <m/>
    <m/>
    <n v="4134.3429999999998"/>
  </r>
  <r>
    <s v="23952120-001"/>
    <s v="Available"/>
    <s v="0-24 Hours"/>
    <s v="50531251-02"/>
    <s v="LOTUS EDGE 23MM VALVE ASSEMBLY PENANG"/>
    <m/>
    <m/>
    <s v="23952120"/>
    <n v="1"/>
    <n v="1"/>
    <s v="23952120"/>
    <s v="ZPK1"/>
    <s v="      "/>
    <d v="2019-06-19T11:10:37"/>
    <s v="No"/>
    <x v="19"/>
    <s v="VAL-Edge Ass-Post to Braid"/>
    <s v="VAL-VALVE ASSY"/>
    <x v="1"/>
    <s v="mdakhin"/>
    <d v="2019-06-20T16:58:41"/>
    <s v="0 Days 14 Hrs"/>
    <m/>
    <m/>
    <m/>
    <m/>
    <m/>
    <s v="N"/>
    <m/>
    <m/>
    <n v="4134.3429999999998"/>
  </r>
  <r>
    <s v="23952121-001"/>
    <s v="Available"/>
    <s v="1-4 Days"/>
    <s v="50531251-02"/>
    <s v="LOTUS EDGE 23MM VALVE ASSEMBLY PENANG"/>
    <m/>
    <m/>
    <s v="23952121"/>
    <n v="1"/>
    <n v="1"/>
    <s v="23952121"/>
    <s v="ZPK1"/>
    <s v="      "/>
    <d v="2019-06-18T09:12:45"/>
    <s v="No"/>
    <x v="4"/>
    <s v="VAL-Edge Ass-Seal to Leaflet"/>
    <s v="VAL-VALVE ASSY"/>
    <x v="1"/>
    <s v="abdulra"/>
    <d v="2019-06-19T18:01:31"/>
    <s v="1 Days 12 Hrs"/>
    <m/>
    <m/>
    <m/>
    <m/>
    <m/>
    <s v="N"/>
    <m/>
    <m/>
    <n v="4134.3429999999998"/>
  </r>
  <r>
    <s v="23952122-001"/>
    <s v="Available"/>
    <s v="0-24 Hours"/>
    <s v="50531251-02"/>
    <s v="LOTUS EDGE 23MM VALVE ASSEMBLY PENANG"/>
    <m/>
    <m/>
    <s v="23952122"/>
    <n v="1"/>
    <n v="1"/>
    <s v="23952122"/>
    <s v="ZPK1"/>
    <s v="      "/>
    <d v="2019-06-17T11:13:08"/>
    <s v="No"/>
    <x v="4"/>
    <s v="VAL-Edge Ass-Seal to Leaflet"/>
    <s v="VAL-VALVE ASSY"/>
    <x v="1"/>
    <s v="anuarn"/>
    <d v="2019-06-20T13:29:40"/>
    <s v="0 Days 17 Hrs"/>
    <m/>
    <m/>
    <m/>
    <m/>
    <m/>
    <s v="N"/>
    <m/>
    <m/>
    <n v="4134.3429999999998"/>
  </r>
  <r>
    <s v="23952123-001"/>
    <s v="Available"/>
    <s v="0-24 Hours"/>
    <s v="50531251-02"/>
    <s v="LOTUS EDGE 23MM VALVE ASSEMBLY PENANG"/>
    <m/>
    <m/>
    <s v="23952123"/>
    <n v="1"/>
    <n v="1"/>
    <s v="23952123"/>
    <s v="ZPK1"/>
    <s v="      "/>
    <d v="2019-06-17T19:05:10"/>
    <s v="No"/>
    <x v="3"/>
    <s v="VAL-Edge Ass-Holder Insert"/>
    <s v="VAL-VALVE ASSY"/>
    <x v="1"/>
    <s v="yahayas"/>
    <d v="2019-06-20T18:31:10"/>
    <s v="0 Days 12 Hrs"/>
    <m/>
    <m/>
    <m/>
    <m/>
    <m/>
    <s v="N"/>
    <m/>
    <m/>
    <n v="4134.3429999999998"/>
  </r>
  <r>
    <s v="23952124-001"/>
    <s v="Available"/>
    <s v="0-24 Hours"/>
    <s v="50531251-02"/>
    <s v="LOTUS EDGE 23MM VALVE ASSEMBLY PENANG"/>
    <m/>
    <m/>
    <s v="23952124"/>
    <n v="1"/>
    <n v="1"/>
    <s v="23952124"/>
    <s v="ZPK1"/>
    <s v="      "/>
    <d v="2019-06-17T13:55:59"/>
    <s v="No"/>
    <x v="18"/>
    <s v="VAL-Edge Ass-Post Leaflet Ins"/>
    <s v="VAL-VALVE ASSY"/>
    <x v="1"/>
    <s v="malekfm"/>
    <d v="2019-06-20T23:39:56"/>
    <s v="0 Days 7 Hrs"/>
    <m/>
    <m/>
    <m/>
    <m/>
    <m/>
    <s v="N"/>
    <m/>
    <m/>
    <n v="4134.3429999999998"/>
  </r>
  <r>
    <s v="23952125-001"/>
    <s v="Available"/>
    <s v="4-7 Days"/>
    <s v="50531251-02"/>
    <s v="LOTUS EDGE 23MM VALVE ASSEMBLY PENANG"/>
    <m/>
    <m/>
    <s v="23952125"/>
    <n v="1"/>
    <n v="1"/>
    <s v="23952125"/>
    <s v="ZPK1"/>
    <s v="      "/>
    <d v="2019-06-14T15:02:47"/>
    <s v="No"/>
    <x v="39"/>
    <s v="VAL-Edge Ass-CREATE ORDER"/>
    <s v="VAL-VALVE ASSY"/>
    <x v="1"/>
    <s v="karthil"/>
    <d v="2019-06-14T15:03:00"/>
    <s v="6 Days 15 Hrs"/>
    <m/>
    <m/>
    <m/>
    <m/>
    <m/>
    <s v="N"/>
    <m/>
    <m/>
    <n v="4134.3429999999998"/>
  </r>
  <r>
    <s v="23952126-001"/>
    <s v="Available"/>
    <s v="1-4 Days"/>
    <s v="50531251-02"/>
    <s v="LOTUS EDGE 23MM VALVE ASSEMBLY PENANG"/>
    <m/>
    <m/>
    <s v="23952126"/>
    <n v="1"/>
    <n v="1"/>
    <s v="23952126"/>
    <s v="ZPK1"/>
    <s v="      "/>
    <d v="2019-06-14T11:45:00"/>
    <s v="No"/>
    <x v="3"/>
    <s v="VAL-Edge Ass-Holder Insert"/>
    <s v="VAL-VALVE ASSY"/>
    <x v="1"/>
    <s v="yahayas"/>
    <d v="2019-06-19T21:53:20"/>
    <s v="1 Days 9 Hrs"/>
    <m/>
    <m/>
    <m/>
    <m/>
    <m/>
    <s v="N"/>
    <m/>
    <m/>
    <n v="4134.3429999999998"/>
  </r>
  <r>
    <s v="23952127-001"/>
    <s v="Available"/>
    <s v="1-4 Days"/>
    <s v="50531251-02"/>
    <s v="LOTUS EDGE 23MM VALVE ASSEMBLY PENANG"/>
    <m/>
    <m/>
    <s v="23952127"/>
    <n v="1"/>
    <n v="1"/>
    <s v="23952127"/>
    <s v="ZPK1"/>
    <s v="      "/>
    <d v="2019-06-14T15:30:38"/>
    <s v="No"/>
    <x v="4"/>
    <s v="VAL-Edge Ass-Seal to Leaflet"/>
    <s v="VAL-VALVE ASSY"/>
    <x v="1"/>
    <s v="hassan2"/>
    <d v="2019-06-18T22:02:57"/>
    <s v="2 Days 8 Hrs"/>
    <m/>
    <m/>
    <m/>
    <m/>
    <m/>
    <s v="N"/>
    <m/>
    <m/>
    <n v="4134.3429999999998"/>
  </r>
  <r>
    <s v="23952128-001"/>
    <s v="Available"/>
    <s v="0-24 Hours"/>
    <s v="50531251-02"/>
    <s v="LOTUS EDGE 23MM VALVE ASSEMBLY PENANG"/>
    <m/>
    <m/>
    <s v="23952128"/>
    <n v="1"/>
    <n v="1"/>
    <s v="23952128"/>
    <s v="ZPK1"/>
    <s v="      "/>
    <d v="2019-06-14T13:45:48"/>
    <s v="No"/>
    <x v="27"/>
    <s v="VAL-Edge Ass-Post Braid Insp"/>
    <s v="VAL-VALVE ASSY"/>
    <x v="1"/>
    <s v="salehj"/>
    <d v="2019-06-20T22:20:38"/>
    <s v="0 Days 8 Hrs"/>
    <m/>
    <m/>
    <m/>
    <m/>
    <m/>
    <s v="N"/>
    <m/>
    <m/>
    <n v="4134.3429999999998"/>
  </r>
  <r>
    <s v="23952129-001"/>
    <s v="Available"/>
    <s v="0-24 Hours"/>
    <s v="50531251-02"/>
    <s v="LOTUS EDGE 23MM VALVE ASSEMBLY PENANG"/>
    <m/>
    <m/>
    <s v="23952129"/>
    <n v="1"/>
    <n v="1"/>
    <s v="23952129"/>
    <s v="ZPK1"/>
    <s v="      "/>
    <d v="2019-06-19T10:16:22"/>
    <s v="No"/>
    <x v="19"/>
    <s v="VAL-Edge Ass-Post to Braid"/>
    <s v="VAL-VALVE ASSY"/>
    <x v="1"/>
    <s v="ahmadn"/>
    <d v="2019-06-20T13:43:32"/>
    <s v="0 Days 17 Hrs"/>
    <m/>
    <m/>
    <m/>
    <m/>
    <m/>
    <s v="N"/>
    <m/>
    <m/>
    <n v="4134.3429999999998"/>
  </r>
  <r>
    <s v="23952130-001"/>
    <s v="Available"/>
    <s v="0-24 Hours"/>
    <s v="50531251-02"/>
    <s v="LOTUS EDGE 23MM VALVE ASSEMBLY PENANG"/>
    <m/>
    <m/>
    <s v="23952130"/>
    <n v="1"/>
    <n v="1"/>
    <s v="23952130"/>
    <s v="ZPK1"/>
    <s v="      "/>
    <d v="2019-06-17T07:28:10"/>
    <s v="No"/>
    <x v="4"/>
    <s v="VAL-Edge Ass-Seal to Leaflet"/>
    <s v="VAL-VALVE ASSY"/>
    <x v="1"/>
    <s v="mhdyusz"/>
    <d v="2019-06-20T22:49:06"/>
    <s v="0 Days 8 Hrs"/>
    <m/>
    <m/>
    <m/>
    <m/>
    <m/>
    <s v="N"/>
    <m/>
    <m/>
    <n v="4134.3429999999998"/>
  </r>
  <r>
    <s v="23952131-001"/>
    <s v="Available"/>
    <s v="1-4 Days"/>
    <s v="50531251-02"/>
    <s v="LOTUS EDGE 23MM VALVE ASSEMBLY PENANG"/>
    <m/>
    <m/>
    <s v="23952131"/>
    <n v="1"/>
    <n v="1"/>
    <s v="23952131"/>
    <s v="ZPK1"/>
    <s v="      "/>
    <d v="2019-06-14T12:23:38"/>
    <s v="No"/>
    <x v="4"/>
    <s v="VAL-Edge Ass-Seal to Leaflet"/>
    <s v="VAL-VALVE ASSY"/>
    <x v="1"/>
    <s v="abdulra"/>
    <d v="2019-06-19T13:27:26"/>
    <s v="1 Days 17 Hrs"/>
    <m/>
    <m/>
    <m/>
    <m/>
    <m/>
    <s v="N"/>
    <m/>
    <m/>
    <n v="4134.3429999999998"/>
  </r>
  <r>
    <s v="23952132-001"/>
    <s v="Available"/>
    <s v="0-24 Hours"/>
    <s v="50531251-02"/>
    <s v="LOTUS EDGE 23MM VALVE ASSEMBLY PENANG"/>
    <m/>
    <m/>
    <s v="23952132"/>
    <n v="1"/>
    <n v="1"/>
    <s v="23952132"/>
    <s v="ZPK1"/>
    <s v="      "/>
    <d v="2019-06-20T07:56:27"/>
    <s v="No"/>
    <x v="40"/>
    <s v="VAL-Edge Ass-Lashing to Braid"/>
    <s v="VAL-VALVE ASSY"/>
    <x v="1"/>
    <s v="mdakshn"/>
    <d v="2019-06-20T12:58:16"/>
    <s v="0 Days 18 Hrs"/>
    <m/>
    <m/>
    <m/>
    <m/>
    <m/>
    <s v="N"/>
    <m/>
    <m/>
    <n v="4134.3429999999998"/>
  </r>
  <r>
    <s v="23952133-001"/>
    <s v="Available"/>
    <s v="1-4 Days"/>
    <s v="50531251-02"/>
    <s v="LOTUS EDGE 23MM VALVE ASSEMBLY PENANG"/>
    <m/>
    <m/>
    <s v="23952133"/>
    <n v="1"/>
    <n v="1"/>
    <s v="23952133"/>
    <s v="ZPK1"/>
    <s v="      "/>
    <d v="2019-06-18T16:24:23"/>
    <s v="No"/>
    <x v="19"/>
    <s v="VAL-Edge Ass-Post to Braid"/>
    <s v="VAL-VALVE ASSY"/>
    <x v="1"/>
    <s v="ahmadn"/>
    <d v="2019-06-19T10:36:07"/>
    <s v="1 Days 20 Hrs"/>
    <m/>
    <m/>
    <m/>
    <m/>
    <m/>
    <s v="N"/>
    <m/>
    <m/>
    <n v="4134.3429999999998"/>
  </r>
  <r>
    <s v="23952134-001"/>
    <s v="Available"/>
    <s v="0-24 Hours"/>
    <s v="50531251-02"/>
    <s v="LOTUS EDGE 23MM VALVE ASSEMBLY PENANG"/>
    <m/>
    <m/>
    <s v="23952134"/>
    <n v="1"/>
    <n v="1"/>
    <s v="23952134"/>
    <s v="ZPK1"/>
    <s v="      "/>
    <d v="2019-06-19T12:06:10"/>
    <s v="No"/>
    <x v="13"/>
    <s v="VAL-Edge Ass-Post to Leaflet"/>
    <s v="VAL-VALVE ASSY"/>
    <x v="1"/>
    <s v="mohan10"/>
    <d v="2019-06-20T23:13:58"/>
    <s v="0 Days 7 Hrs"/>
    <m/>
    <m/>
    <m/>
    <m/>
    <m/>
    <s v="N"/>
    <m/>
    <m/>
    <n v="4134.3429999999998"/>
  </r>
  <r>
    <s v="23952135-001"/>
    <s v="Available"/>
    <s v="0-24 Hours"/>
    <s v="50531251-02"/>
    <s v="LOTUS EDGE 23MM VALVE ASSEMBLY PENANG"/>
    <m/>
    <m/>
    <s v="23952135"/>
    <n v="1"/>
    <n v="1"/>
    <s v="23952135"/>
    <s v="ZPK1"/>
    <s v="      "/>
    <d v="2019-06-18T21:37:16"/>
    <s v="No"/>
    <x v="19"/>
    <s v="VAL-Edge Ass-Post to Braid"/>
    <s v="VAL-VALVE ASSY"/>
    <x v="1"/>
    <s v="halimbh"/>
    <d v="2019-06-20T14:45:29"/>
    <s v="0 Days 16 Hrs"/>
    <m/>
    <m/>
    <m/>
    <m/>
    <m/>
    <s v="N"/>
    <m/>
    <m/>
    <n v="4134.3429999999998"/>
  </r>
  <r>
    <s v="23952136-001"/>
    <s v="Available"/>
    <s v="0-24 Hours"/>
    <s v="50531251-02"/>
    <s v="LOTUS EDGE 23MM VALVE ASSEMBLY PENANG"/>
    <m/>
    <m/>
    <s v="23952136"/>
    <n v="1"/>
    <n v="1"/>
    <s v="23952136"/>
    <s v="ZPK1"/>
    <s v="      "/>
    <d v="2019-06-19T10:19:08"/>
    <s v="No"/>
    <x v="13"/>
    <s v="VAL-Edge Ass-Post to Leaflet"/>
    <s v="VAL-VALVE ASSY"/>
    <x v="1"/>
    <s v="arifinn"/>
    <d v="2019-06-20T13:39:44"/>
    <s v="0 Days 17 Hrs"/>
    <m/>
    <m/>
    <m/>
    <m/>
    <m/>
    <s v="N"/>
    <m/>
    <m/>
    <n v="4134.3429999999998"/>
  </r>
  <r>
    <s v="23952137-001"/>
    <s v="Available"/>
    <s v="0-24 Hours"/>
    <s v="50531251-02"/>
    <s v="LOTUS EDGE 23MM VALVE ASSEMBLY PENANG"/>
    <m/>
    <m/>
    <s v="23952137"/>
    <n v="1"/>
    <n v="1"/>
    <s v="23952137"/>
    <s v="ZPK1"/>
    <s v="      "/>
    <d v="2019-06-19T09:41:26"/>
    <s v="No"/>
    <x v="19"/>
    <s v="VAL-Edge Ass-Post to Braid"/>
    <s v="VAL-VALVE ASSY"/>
    <x v="1"/>
    <s v="mohdtan"/>
    <d v="2019-06-20T19:45:49"/>
    <s v="0 Days 11 Hrs"/>
    <m/>
    <m/>
    <m/>
    <m/>
    <m/>
    <s v="N"/>
    <m/>
    <m/>
    <n v="4134.3429999999998"/>
  </r>
  <r>
    <s v="23952334-001"/>
    <s v="Available"/>
    <s v="1-4 Days"/>
    <s v="91034655-01"/>
    <s v="SA4645 - 23MM STITCHED LEAFLET"/>
    <m/>
    <m/>
    <s v="23952334"/>
    <n v="1"/>
    <n v="1"/>
    <s v="23952334"/>
    <s v="ZPK1"/>
    <s v="      "/>
    <d v="2019-06-19T06:59:55"/>
    <s v="No"/>
    <x v="20"/>
    <s v="VAL-STITCH-STITCH LEAFLET"/>
    <s v="VAL-STITCH LEAFLET"/>
    <x v="0"/>
    <s v="hussas2"/>
    <d v="2019-06-19T10:00:02"/>
    <s v="1 Days 21 Hrs"/>
    <m/>
    <m/>
    <m/>
    <m/>
    <m/>
    <s v="N"/>
    <d v="2019-12-11T23:59:59"/>
    <m/>
    <n v="999.62800000000004"/>
  </r>
  <r>
    <s v="23952667-001"/>
    <s v="Not Started"/>
    <s v="1-4 Days"/>
    <s v="50535701-01"/>
    <s v="LOTUS EDGE STITCHED LEAFLET BSC - 25MM"/>
    <m/>
    <m/>
    <s v="23952667"/>
    <n v="1"/>
    <n v="1"/>
    <s v="23952667"/>
    <s v="ZPK1"/>
    <s v="      "/>
    <m/>
    <s v="No"/>
    <x v="17"/>
    <m/>
    <m/>
    <x v="0"/>
    <m/>
    <d v="2019-06-17T09:37:01"/>
    <s v="3 Days 21 Hrs"/>
    <m/>
    <m/>
    <m/>
    <m/>
    <m/>
    <s v="N"/>
    <m/>
    <m/>
    <n v="1692.0720000000001"/>
  </r>
  <r>
    <s v="23952672-001"/>
    <s v="On Hold"/>
    <s v="0-24 Hours"/>
    <s v="50535701-01"/>
    <s v="LOTUS EDGE STITCHED LEAFLET BSC - 25MM"/>
    <m/>
    <m/>
    <s v="23952672"/>
    <n v="1"/>
    <n v="1"/>
    <s v="23952672"/>
    <s v="ZPK1"/>
    <s v="      "/>
    <d v="2019-06-19T22:38:36"/>
    <s v="No"/>
    <x v="29"/>
    <s v="VAL-STITCH-POST TO LEAFLET"/>
    <s v="VAL-STITCH LEAFLET"/>
    <x v="0"/>
    <s v="abubakn"/>
    <d v="2019-06-20T16:12:54"/>
    <s v="0 Days 14 Hrs"/>
    <s v="PENNC0003459"/>
    <s v="PLPB"/>
    <s v="Edit"/>
    <s v="PLPB-POST TO BRAID HOLE COVERED BY TISSUE [P11]"/>
    <m/>
    <s v="N"/>
    <d v="2019-12-11T23:59:59"/>
    <m/>
    <n v="1692.0720000000001"/>
  </r>
  <r>
    <s v="23952673-001"/>
    <s v="On Hold"/>
    <s v="1-4 Days"/>
    <s v="50535701-01"/>
    <s v="LOTUS EDGE STITCHED LEAFLET BSC - 25MM"/>
    <m/>
    <m/>
    <s v="23952673"/>
    <n v="1"/>
    <n v="1"/>
    <s v="23952673"/>
    <s v="ZPK1"/>
    <s v="      "/>
    <d v="2019-06-18T09:19:55"/>
    <s v="No"/>
    <x v="29"/>
    <s v="VAL-STITCH-POST TO LEAFLET"/>
    <s v="VAL-STITCH LEAFLET"/>
    <x v="0"/>
    <s v="zulkifn"/>
    <d v="2019-06-18T11:13:01"/>
    <s v="2 Days 19 Hrs"/>
    <s v="PENNC0003420"/>
    <s v="CPIT"/>
    <s v="Edit"/>
    <s v="CPIT-PITS &amp; CBLV-BLOOD VESSEL (P11-P1)AT ROUGH SIDE TISSUE"/>
    <s v="Accept per specification"/>
    <s v="N"/>
    <d v="2019-12-11T23:59:59"/>
    <m/>
    <n v="1692.0720000000001"/>
  </r>
  <r>
    <s v="23952676-001"/>
    <s v="Available"/>
    <s v="0-24 Hours"/>
    <s v="50535701-01"/>
    <s v="LOTUS EDGE STITCHED LEAFLET BSC - 25MM"/>
    <m/>
    <m/>
    <s v="23952676"/>
    <n v="1"/>
    <n v="1"/>
    <s v="23952676"/>
    <s v="ZPK1"/>
    <s v="      "/>
    <d v="2019-06-17T16:00:02"/>
    <s v="No"/>
    <x v="29"/>
    <s v="VAL-STITCH-POST TO LEAFLET"/>
    <s v="VAL-STITCH LEAFLET"/>
    <x v="0"/>
    <s v="abduln3"/>
    <d v="2019-06-20T16:36:50"/>
    <s v="0 Days 14 Hrs"/>
    <s v="PENNC0003402"/>
    <s v="PLFE"/>
    <s v="Closed"/>
    <s v="FAILS FREE EDGE EXTENSION/LENGTH TEST"/>
    <s v="NC Rework"/>
    <s v="N"/>
    <d v="2019-12-11T23:59:59"/>
    <m/>
    <n v="1692.0720000000001"/>
  </r>
  <r>
    <s v="23952679-001"/>
    <s v="Available"/>
    <s v="0-24 Hours"/>
    <s v="50535701-01"/>
    <s v="LOTUS EDGE STITCHED LEAFLET BSC - 25MM"/>
    <m/>
    <m/>
    <s v="23952679"/>
    <n v="1"/>
    <n v="1"/>
    <s v="23952679"/>
    <s v="ZPK1"/>
    <s v="      "/>
    <d v="2019-06-18T08:07:34"/>
    <s v="No"/>
    <x v="28"/>
    <s v="VAL-STITCH-STITCH LEAFLET"/>
    <s v="VAL-STITCH LEAFLET"/>
    <x v="0"/>
    <s v="lianan"/>
    <d v="2019-06-20T22:37:22"/>
    <s v="0 Days 8 Hrs"/>
    <m/>
    <m/>
    <m/>
    <m/>
    <m/>
    <s v="N"/>
    <d v="2019-12-11T23:59:59"/>
    <m/>
    <n v="1692.0720000000001"/>
  </r>
  <r>
    <s v="23952713-001"/>
    <s v="Available"/>
    <s v="0-24 Hours"/>
    <s v="91034675-01"/>
    <s v="SA6217 - CUT LEAFLET 25MM GAL"/>
    <m/>
    <m/>
    <s v="23952713"/>
    <n v="120"/>
    <n v="100"/>
    <s v="23952713"/>
    <s v="ZPK1"/>
    <s v="      "/>
    <d v="2019-06-18T08:39:27"/>
    <s v="No"/>
    <x v="32"/>
    <s v="VAL-CUT LEAF25-DROOP MEASURE"/>
    <s v="VAL CUT LEAFLET"/>
    <x v="2"/>
    <s v="madisan"/>
    <d v="2019-06-20T15:05:28"/>
    <s v="0 Days 15 Hrs"/>
    <m/>
    <m/>
    <m/>
    <m/>
    <m/>
    <s v="N"/>
    <d v="2020-02-07T23:59:59"/>
    <m/>
    <n v="147.49700000000001"/>
  </r>
  <r>
    <s v="23952714-001"/>
    <s v="Available"/>
    <s v="1-4 Days"/>
    <s v="91034675-01"/>
    <s v="SA6217 - CUT LEAFLET 25MM GAL"/>
    <m/>
    <m/>
    <s v="23952714"/>
    <n v="120"/>
    <n v="120"/>
    <s v="23952714"/>
    <s v="ZPK1"/>
    <s v="      "/>
    <d v="2019-06-18T08:39:04"/>
    <s v="No"/>
    <x v="38"/>
    <s v="VAL-CUT LEAFLET25 - FETS BRP1"/>
    <s v="VAL CUT LEAFLET"/>
    <x v="2"/>
    <s v="rozmann"/>
    <d v="2019-06-18T14:10:51"/>
    <s v="2 Days 16 Hrs"/>
    <m/>
    <m/>
    <m/>
    <m/>
    <m/>
    <s v="N"/>
    <d v="2020-02-07T23:59:59"/>
    <m/>
    <n v="147.49700000000001"/>
  </r>
  <r>
    <s v="23952716-001"/>
    <s v="Available"/>
    <s v="1-4 Days"/>
    <s v="91034675-01"/>
    <s v="SA6217 - CUT LEAFLET 25MM GAL"/>
    <m/>
    <m/>
    <s v="23952716"/>
    <n v="120"/>
    <n v="120"/>
    <s v="23952716"/>
    <s v="ZPK1"/>
    <s v="      "/>
    <d v="2019-06-18T08:36:02"/>
    <s v="No"/>
    <x v="38"/>
    <s v="VAL-CUT LEAFLET25 - FETS BRP1"/>
    <s v="VAL CUT LEAFLET"/>
    <x v="2"/>
    <s v="rozmann"/>
    <d v="2019-06-18T14:14:25"/>
    <s v="2 Days 16 Hrs"/>
    <m/>
    <m/>
    <m/>
    <m/>
    <m/>
    <s v="N"/>
    <d v="2020-02-07T23:59:59"/>
    <m/>
    <n v="147.49700000000001"/>
  </r>
  <r>
    <s v="23952717-001"/>
    <s v="Available"/>
    <s v="1-4 Days"/>
    <s v="91034675-01"/>
    <s v="SA6217 - CUT LEAFLET 25MM GAL"/>
    <m/>
    <m/>
    <s v="23952717"/>
    <n v="120"/>
    <n v="120"/>
    <s v="23952717"/>
    <s v="ZPK1"/>
    <s v="      "/>
    <d v="2019-06-18T08:36:29"/>
    <s v="No"/>
    <x v="38"/>
    <s v="VAL-CUT LEAFLET25 - FETS BRP1"/>
    <s v="VAL CUT LEAFLET"/>
    <x v="2"/>
    <s v="rozmann"/>
    <d v="2019-06-18T14:13:11"/>
    <s v="2 Days 16 Hrs"/>
    <m/>
    <m/>
    <m/>
    <m/>
    <m/>
    <s v="N"/>
    <d v="2020-02-07T23:59:59"/>
    <m/>
    <n v="147.49700000000001"/>
  </r>
  <r>
    <s v="23952718-001"/>
    <s v="Available"/>
    <s v="0-24 Hours"/>
    <s v="91034671-01"/>
    <s v="SA4644 - CUT LEAFLET 27MM GAL"/>
    <m/>
    <m/>
    <s v="23952718"/>
    <n v="120"/>
    <n v="51"/>
    <s v="23952718"/>
    <s v="ZPK1"/>
    <s v="      "/>
    <d v="2019-06-18T08:33:00"/>
    <s v="No"/>
    <x v="7"/>
    <s v="VAL-CUT LEAFLET-FINAL INSPECT"/>
    <s v="VAL CUT LEAFLET"/>
    <x v="2"/>
    <s v="azizzua"/>
    <d v="2019-06-20T15:39:35"/>
    <s v="0 Days 15 Hrs"/>
    <m/>
    <m/>
    <m/>
    <m/>
    <m/>
    <s v="N"/>
    <d v="2020-02-07T23:59:59"/>
    <m/>
    <n v="140.80500000000001"/>
  </r>
  <r>
    <s v="23952820-001"/>
    <s v="Available"/>
    <s v="0-24 Hours"/>
    <s v="50535701-01"/>
    <s v="LOTUS EDGE STITCHED LEAFLET BSC - 25MM"/>
    <m/>
    <m/>
    <s v="23952820"/>
    <n v="1"/>
    <n v="1"/>
    <s v="23952820"/>
    <s v="ZPK1"/>
    <s v="      "/>
    <d v="2019-06-18T19:20:17"/>
    <s v="No"/>
    <x v="21"/>
    <s v="VAL-STITCH-STITCH INSPECT"/>
    <s v="VAL-STITCH LEAFLET"/>
    <x v="0"/>
    <s v="ramana"/>
    <d v="2019-06-20T14:03:34"/>
    <s v="0 Days 16 Hrs"/>
    <m/>
    <m/>
    <m/>
    <m/>
    <m/>
    <s v="N"/>
    <d v="2019-12-11T23:59:59"/>
    <m/>
    <n v="1692.0720000000001"/>
  </r>
  <r>
    <s v="23952821-001"/>
    <s v="On Hold"/>
    <s v="1-4 Days"/>
    <s v="50535701-01"/>
    <s v="LOTUS EDGE STITCHED LEAFLET BSC - 25MM"/>
    <m/>
    <m/>
    <s v="23952821"/>
    <n v="1"/>
    <n v="1"/>
    <s v="23952821"/>
    <s v="ZPK1"/>
    <s v="      "/>
    <d v="2019-06-18T16:05:01"/>
    <s v="No"/>
    <x v="29"/>
    <s v="VAL-STITCH-POST TO LEAFLET"/>
    <s v="VAL-STITCH LEAFLET"/>
    <x v="0"/>
    <s v="zulkifn"/>
    <d v="2019-06-18T18:23:47"/>
    <s v="2 Days 12 Hrs"/>
    <s v="PENNC0003464"/>
    <s v="PLPB"/>
    <s v="Edit"/>
    <s v="Post to braid hole covered by tissue (P11)"/>
    <m/>
    <s v="N"/>
    <d v="2019-12-11T23:59:59"/>
    <m/>
    <n v="1692.0720000000001"/>
  </r>
  <r>
    <s v="23952825-001"/>
    <s v="On Hold"/>
    <s v="1-4 Days"/>
    <s v="50535701-01"/>
    <s v="LOTUS EDGE STITCHED LEAFLET BSC - 25MM"/>
    <m/>
    <m/>
    <s v="23952825"/>
    <n v="1"/>
    <n v="1"/>
    <s v="23952825"/>
    <s v="ZPK1"/>
    <s v="      "/>
    <d v="2019-06-18T11:22:58"/>
    <s v="No"/>
    <x v="29"/>
    <s v="VAL-STITCH-POST TO LEAFLET"/>
    <s v="VAL-STITCH LEAFLET"/>
    <x v="0"/>
    <s v="ibrahn6"/>
    <d v="2019-06-18T15:07:22"/>
    <s v="2 Days 15 Hrs"/>
    <s v="PENNC0003457"/>
    <s v="PLIL"/>
    <s v="Edit"/>
    <s v="INCORRECT POSITION OF POST LEGS (P1)"/>
    <m/>
    <s v="N"/>
    <d v="2019-12-11T23:59:59"/>
    <m/>
    <n v="1692.0720000000001"/>
  </r>
  <r>
    <s v="23952826-001"/>
    <s v="Available"/>
    <s v="0-24 Hours"/>
    <s v="50535701-01"/>
    <s v="LOTUS EDGE STITCHED LEAFLET BSC - 25MM"/>
    <m/>
    <m/>
    <s v="23952826"/>
    <n v="1"/>
    <n v="1"/>
    <s v="23952826"/>
    <s v="ZPK1"/>
    <s v="      "/>
    <d v="2019-06-19T18:56:37"/>
    <s v="No"/>
    <x v="21"/>
    <s v="VAL-STITCH-STITCH INSPECT"/>
    <s v="VAL-STITCH LEAFLET"/>
    <x v="0"/>
    <s v="ramana"/>
    <d v="2019-06-20T11:25:33"/>
    <s v="0 Days 19 Hrs"/>
    <m/>
    <m/>
    <m/>
    <m/>
    <m/>
    <s v="N"/>
    <d v="2019-12-11T23:59:59"/>
    <m/>
    <n v="1692.0720000000001"/>
  </r>
  <r>
    <s v="23952828-001"/>
    <s v="Available"/>
    <s v="0-24 Hours"/>
    <s v="50535701-01"/>
    <s v="LOTUS EDGE STITCHED LEAFLET BSC - 25MM"/>
    <m/>
    <m/>
    <s v="23952828"/>
    <n v="1"/>
    <n v="1"/>
    <s v="23952828"/>
    <s v="ZPK1"/>
    <s v="      "/>
    <d v="2019-06-18T08:34:48"/>
    <s v="No"/>
    <x v="28"/>
    <s v="VAL-STITCH-STITCH LEAFLET"/>
    <s v="VAL-STITCH LEAFLET"/>
    <x v="0"/>
    <s v="abdrazn"/>
    <d v="2019-06-20T23:00:53"/>
    <s v="0 Days 7 Hrs"/>
    <m/>
    <m/>
    <m/>
    <m/>
    <m/>
    <s v="N"/>
    <d v="2019-12-11T23:59:59"/>
    <m/>
    <n v="1692.0720000000001"/>
  </r>
  <r>
    <s v="23952830-001"/>
    <s v="Available"/>
    <s v="0-24 Hours"/>
    <s v="50535701-01"/>
    <s v="LOTUS EDGE STITCHED LEAFLET BSC - 25MM"/>
    <m/>
    <m/>
    <s v="23952830"/>
    <n v="1"/>
    <n v="1"/>
    <s v="23952830"/>
    <s v="ZPK1"/>
    <s v="      "/>
    <d v="2019-06-18T11:14:29"/>
    <s v="No"/>
    <x v="21"/>
    <s v="VAL-STITCH-STITCH INSPECT"/>
    <s v="VAL-STITCH LEAFLET"/>
    <x v="0"/>
    <s v="zulkifa"/>
    <d v="2019-06-20T17:56:44"/>
    <s v="0 Days 13 Hrs"/>
    <m/>
    <m/>
    <m/>
    <m/>
    <m/>
    <s v="N"/>
    <d v="2019-12-11T23:59:59"/>
    <m/>
    <n v="1692.0720000000001"/>
  </r>
  <r>
    <s v="23952831-001"/>
    <s v="Available"/>
    <s v="1-4 Days"/>
    <s v="91034670-01"/>
    <s v="SA4646 - 27MM STITCHED LEAFLET CE"/>
    <m/>
    <m/>
    <s v="23952831"/>
    <n v="1"/>
    <n v="1"/>
    <s v="23952831"/>
    <s v="ZPK1"/>
    <s v="      "/>
    <d v="2019-06-17T09:54:21"/>
    <s v="No"/>
    <x v="1"/>
    <s v="VAL-STITCH-STITCH INSPECT"/>
    <s v="VAL-STITCH LEAFLET"/>
    <x v="0"/>
    <s v="zulkifa"/>
    <d v="2019-06-17T12:47:14"/>
    <s v="3 Days 18 Hrs"/>
    <m/>
    <m/>
    <m/>
    <m/>
    <m/>
    <s v="N"/>
    <d v="2019-12-11T23:59:59"/>
    <m/>
    <n v="1001.4480000000001"/>
  </r>
  <r>
    <s v="23952832-001"/>
    <s v="Available"/>
    <s v="1-4 Days"/>
    <s v="91034670-01"/>
    <s v="SA4646 - 27MM STITCHED LEAFLET CE"/>
    <m/>
    <m/>
    <s v="23952832"/>
    <n v="1"/>
    <n v="1"/>
    <s v="23952832"/>
    <s v="ZPK1"/>
    <s v="      "/>
    <d v="2019-06-17T09:32:19"/>
    <s v="No"/>
    <x v="1"/>
    <s v="VAL-STITCH-STITCH INSPECT"/>
    <s v="VAL-STITCH LEAFLET"/>
    <x v="0"/>
    <s v="zulkifa"/>
    <d v="2019-06-17T11:24:43"/>
    <s v="3 Days 19 Hrs"/>
    <m/>
    <m/>
    <m/>
    <m/>
    <m/>
    <s v="N"/>
    <d v="2019-12-11T23:59:59"/>
    <m/>
    <n v="1001.4480000000001"/>
  </r>
  <r>
    <s v="23952833-001"/>
    <s v="Available"/>
    <s v="1-4 Days"/>
    <s v="91034670-01"/>
    <s v="SA4646 - 27MM STITCHED LEAFLET CE"/>
    <m/>
    <m/>
    <s v="23952833"/>
    <n v="1"/>
    <n v="1"/>
    <s v="23952833"/>
    <s v="ZPK1"/>
    <s v="      "/>
    <d v="2019-06-17T13:09:39"/>
    <s v="No"/>
    <x v="1"/>
    <s v="VAL-STITCH-STITCH INSPECT"/>
    <s v="VAL-STITCH LEAFLET"/>
    <x v="0"/>
    <s v="moktars"/>
    <d v="2019-06-17T16:18:08"/>
    <s v="3 Days 14 Hrs"/>
    <m/>
    <m/>
    <m/>
    <m/>
    <m/>
    <s v="N"/>
    <d v="2019-12-11T23:59:59"/>
    <m/>
    <n v="1001.4480000000001"/>
  </r>
  <r>
    <s v="23952834-001"/>
    <s v="Available"/>
    <s v="1-4 Days"/>
    <s v="91034670-01"/>
    <s v="SA4646 - 27MM STITCHED LEAFLET CE"/>
    <m/>
    <m/>
    <s v="23952834"/>
    <n v="1"/>
    <n v="1"/>
    <s v="23952834"/>
    <s v="ZPK1"/>
    <s v="      "/>
    <d v="2019-06-17T12:53:34"/>
    <s v="No"/>
    <x v="1"/>
    <s v="VAL-STITCH-STITCH INSPECT"/>
    <s v="VAL-STITCH LEAFLET"/>
    <x v="0"/>
    <s v="moktars"/>
    <d v="2019-06-17T16:30:52"/>
    <s v="3 Days 14 Hrs"/>
    <m/>
    <m/>
    <m/>
    <m/>
    <m/>
    <s v="N"/>
    <d v="2019-12-11T23:59:59"/>
    <m/>
    <n v="1001.4480000000001"/>
  </r>
  <r>
    <s v="23952835-001"/>
    <s v="Available"/>
    <s v="1-4 Days"/>
    <s v="91034670-01"/>
    <s v="SA4646 - 27MM STITCHED LEAFLET CE"/>
    <m/>
    <m/>
    <s v="23952835"/>
    <n v="1"/>
    <n v="1"/>
    <s v="23952835"/>
    <s v="ZPK1"/>
    <s v="      "/>
    <d v="2019-06-17T13:40:56"/>
    <s v="No"/>
    <x v="1"/>
    <s v="VAL-STITCH-STITCH INSPECT"/>
    <s v="VAL-STITCH LEAFLET"/>
    <x v="0"/>
    <s v="moktars"/>
    <d v="2019-06-17T22:47:52"/>
    <s v="3 Days 8 Hrs"/>
    <m/>
    <m/>
    <m/>
    <m/>
    <m/>
    <s v="N"/>
    <d v="2019-12-11T23:59:59"/>
    <m/>
    <n v="1001.4480000000001"/>
  </r>
  <r>
    <s v="23952836-001"/>
    <s v="Available"/>
    <s v="1-4 Days"/>
    <s v="91034670-01"/>
    <s v="SA4646 - 27MM STITCHED LEAFLET CE"/>
    <m/>
    <m/>
    <s v="23952836"/>
    <n v="1"/>
    <n v="1"/>
    <s v="23952836"/>
    <s v="ZPK1"/>
    <s v="      "/>
    <d v="2019-06-17T12:25:59"/>
    <s v="No"/>
    <x v="1"/>
    <s v="VAL-STITCH-STITCH INSPECT"/>
    <s v="VAL-STITCH LEAFLET"/>
    <x v="0"/>
    <s v="matnoon"/>
    <d v="2019-06-17T19:47:31"/>
    <s v="3 Days 11 Hrs"/>
    <m/>
    <m/>
    <m/>
    <m/>
    <m/>
    <s v="N"/>
    <d v="2019-12-11T23:59:59"/>
    <m/>
    <n v="1001.4480000000001"/>
  </r>
  <r>
    <s v="23952837-001"/>
    <s v="Available"/>
    <s v="1-4 Days"/>
    <s v="91034670-01"/>
    <s v="SA4646 - 27MM STITCHED LEAFLET CE"/>
    <m/>
    <m/>
    <s v="23952837"/>
    <n v="1"/>
    <n v="1"/>
    <s v="23952837"/>
    <s v="ZPK1"/>
    <s v="      "/>
    <d v="2019-06-17T16:37:02"/>
    <s v="No"/>
    <x v="20"/>
    <s v="VAL-STITCH-STITCH LEAFLET"/>
    <s v="VAL-STITCH LEAFLET"/>
    <x v="0"/>
    <s v="halima"/>
    <d v="2019-06-17T18:35:36"/>
    <s v="3 Days 12 Hrs"/>
    <m/>
    <m/>
    <m/>
    <m/>
    <m/>
    <s v="N"/>
    <d v="2019-12-11T23:59:59"/>
    <m/>
    <n v="1001.4480000000001"/>
  </r>
  <r>
    <s v="23952838-001"/>
    <s v="Available"/>
    <s v="1-4 Days"/>
    <s v="91034670-01"/>
    <s v="SA4646 - 27MM STITCHED LEAFLET CE"/>
    <m/>
    <m/>
    <s v="23952838"/>
    <n v="1"/>
    <n v="1"/>
    <s v="23952838"/>
    <s v="ZPK1"/>
    <s v="      "/>
    <d v="2019-06-17T10:45:06"/>
    <s v="No"/>
    <x v="1"/>
    <s v="VAL-STITCH-STITCH INSPECT"/>
    <s v="VAL-STITCH LEAFLET"/>
    <x v="0"/>
    <s v="matnoon"/>
    <d v="2019-06-17T18:08:21"/>
    <s v="3 Days 12 Hrs"/>
    <m/>
    <m/>
    <m/>
    <m/>
    <m/>
    <s v="N"/>
    <d v="2019-12-11T23:59:59"/>
    <m/>
    <n v="1001.4480000000001"/>
  </r>
  <r>
    <s v="23952839-001"/>
    <s v="Available"/>
    <s v="1-4 Days"/>
    <s v="91034670-01"/>
    <s v="SA4646 - 27MM STITCHED LEAFLET CE"/>
    <m/>
    <m/>
    <s v="23952839"/>
    <n v="1"/>
    <n v="1"/>
    <s v="23952839"/>
    <s v="ZPK1"/>
    <s v="      "/>
    <d v="2019-06-17T18:22:42"/>
    <s v="No"/>
    <x v="1"/>
    <s v="VAL-STITCH-STITCH INSPECT"/>
    <s v="VAL-STITCH LEAFLET"/>
    <x v="0"/>
    <s v="moktars"/>
    <d v="2019-06-17T21:45:41"/>
    <s v="3 Days 9 Hrs"/>
    <m/>
    <m/>
    <m/>
    <m/>
    <m/>
    <s v="N"/>
    <d v="2019-12-11T23:59:59"/>
    <m/>
    <n v="1001.4480000000001"/>
  </r>
  <r>
    <s v="23952861-001"/>
    <s v="Available"/>
    <s v="1-4 Days"/>
    <s v="91034670-01"/>
    <s v="SA4646 - 27MM STITCHED LEAFLET CE"/>
    <m/>
    <m/>
    <s v="23952861"/>
    <n v="1"/>
    <n v="1"/>
    <s v="23952861"/>
    <s v="ZPK1"/>
    <s v="      "/>
    <d v="2019-06-17T19:11:42"/>
    <s v="No"/>
    <x v="1"/>
    <s v="VAL-STITCH-STITCH INSPECT"/>
    <s v="VAL-STITCH LEAFLET"/>
    <x v="0"/>
    <s v="arifin1"/>
    <d v="2019-06-18T08:10:14"/>
    <s v="2 Days 22 Hrs"/>
    <m/>
    <m/>
    <m/>
    <m/>
    <m/>
    <s v="N"/>
    <d v="2019-12-11T23:59:59"/>
    <m/>
    <n v="1001.4480000000001"/>
  </r>
  <r>
    <s v="23952862-001"/>
    <s v="Available"/>
    <s v="1-4 Days"/>
    <s v="91034670-01"/>
    <s v="SA4646 - 27MM STITCHED LEAFLET CE"/>
    <m/>
    <m/>
    <s v="23952862"/>
    <n v="1"/>
    <n v="1"/>
    <s v="23952862"/>
    <s v="ZPK1"/>
    <s v="      "/>
    <d v="2019-06-18T12:13:28"/>
    <s v="No"/>
    <x v="1"/>
    <s v="VAL-STITCH-STITCH INSPECT"/>
    <s v="VAL-STITCH LEAFLET"/>
    <x v="0"/>
    <s v="zulkifa"/>
    <d v="2019-06-18T16:35:52"/>
    <s v="2 Days 14 Hrs"/>
    <m/>
    <m/>
    <m/>
    <m/>
    <m/>
    <s v="N"/>
    <d v="2019-12-11T23:59:59"/>
    <m/>
    <n v="1001.4480000000001"/>
  </r>
  <r>
    <s v="23952863-001"/>
    <s v="Available"/>
    <s v="1-4 Days"/>
    <s v="91034670-01"/>
    <s v="SA4646 - 27MM STITCHED LEAFLET CE"/>
    <m/>
    <m/>
    <s v="23952863"/>
    <n v="1"/>
    <n v="1"/>
    <s v="23952863"/>
    <s v="ZPK1"/>
    <s v="      "/>
    <d v="2019-06-17T19:28:29"/>
    <s v="No"/>
    <x v="1"/>
    <s v="VAL-STITCH-STITCH INSPECT"/>
    <s v="VAL-STITCH LEAFLET"/>
    <x v="0"/>
    <s v="moktars"/>
    <d v="2019-06-17T21:58:17"/>
    <s v="3 Days 9 Hrs"/>
    <m/>
    <m/>
    <m/>
    <m/>
    <m/>
    <s v="N"/>
    <d v="2019-12-11T23:59:59"/>
    <m/>
    <n v="1001.4480000000001"/>
  </r>
  <r>
    <s v="23952864-001"/>
    <s v="Available"/>
    <s v="1-4 Days"/>
    <s v="91034670-01"/>
    <s v="SA4646 - 27MM STITCHED LEAFLET CE"/>
    <m/>
    <m/>
    <s v="23952864"/>
    <n v="1"/>
    <n v="1"/>
    <s v="23952864"/>
    <s v="ZPK1"/>
    <s v="      "/>
    <d v="2019-06-18T10:51:04"/>
    <s v="No"/>
    <x v="1"/>
    <s v="VAL-STITCH-STITCH INSPECT"/>
    <s v="VAL-STITCH LEAFLET"/>
    <x v="0"/>
    <s v="moktars"/>
    <d v="2019-06-18T16:36:08"/>
    <s v="2 Days 14 Hrs"/>
    <m/>
    <m/>
    <m/>
    <m/>
    <m/>
    <s v="N"/>
    <d v="2019-12-11T23:59:59"/>
    <m/>
    <n v="1001.4480000000001"/>
  </r>
  <r>
    <s v="23952865-001"/>
    <s v="Available"/>
    <s v="1-4 Days"/>
    <s v="91034670-01"/>
    <s v="SA4646 - 27MM STITCHED LEAFLET CE"/>
    <m/>
    <m/>
    <s v="23952865"/>
    <n v="1"/>
    <n v="1"/>
    <s v="23952865"/>
    <s v="ZPK1"/>
    <s v="      "/>
    <d v="2019-06-17T09:40:59"/>
    <s v="No"/>
    <x v="1"/>
    <s v="VAL-STITCH-STITCH INSPECT"/>
    <s v="VAL-STITCH LEAFLET"/>
    <x v="0"/>
    <s v="zulkifa"/>
    <d v="2019-06-17T13:11:10"/>
    <s v="3 Days 17 Hrs"/>
    <m/>
    <m/>
    <m/>
    <m/>
    <m/>
    <s v="N"/>
    <d v="2019-12-11T23:59:59"/>
    <m/>
    <n v="1001.4480000000001"/>
  </r>
  <r>
    <s v="23952866-001"/>
    <s v="Available"/>
    <s v="1-4 Days"/>
    <s v="91034670-01"/>
    <s v="SA4646 - 27MM STITCHED LEAFLET CE"/>
    <m/>
    <m/>
    <s v="23952866"/>
    <n v="1"/>
    <n v="1"/>
    <s v="23952866"/>
    <s v="ZPK1"/>
    <s v="      "/>
    <d v="2019-06-17T09:10:50"/>
    <s v="No"/>
    <x v="1"/>
    <s v="VAL-STITCH-STITCH INSPECT"/>
    <s v="VAL-STITCH LEAFLET"/>
    <x v="0"/>
    <s v="zulkifa"/>
    <d v="2019-06-17T11:09:37"/>
    <s v="3 Days 19 Hrs"/>
    <m/>
    <m/>
    <m/>
    <m/>
    <m/>
    <s v="N"/>
    <d v="2019-12-11T23:59:59"/>
    <m/>
    <n v="1001.4480000000001"/>
  </r>
  <r>
    <s v="23952867-001"/>
    <s v="Available"/>
    <s v="1-4 Days"/>
    <s v="91034670-01"/>
    <s v="SA4646 - 27MM STITCHED LEAFLET CE"/>
    <m/>
    <m/>
    <s v="23952867"/>
    <n v="1"/>
    <n v="1"/>
    <s v="23952867"/>
    <s v="ZPK1"/>
    <s v="      "/>
    <d v="2019-06-17T18:43:03"/>
    <s v="No"/>
    <x v="1"/>
    <s v="VAL-STITCH-STITCH INSPECT"/>
    <s v="VAL-STITCH LEAFLET"/>
    <x v="0"/>
    <s v="moktars"/>
    <d v="2019-06-18T20:01:49"/>
    <s v="2 Days 10 Hrs"/>
    <m/>
    <m/>
    <m/>
    <m/>
    <m/>
    <s v="N"/>
    <d v="2019-12-11T23:59:59"/>
    <m/>
    <n v="1001.4480000000001"/>
  </r>
  <r>
    <s v="23952869-001"/>
    <s v="Available"/>
    <s v="1-4 Days"/>
    <s v="50531252-02"/>
    <s v="LOTUS EDGE 25MM VALVE ASSEMBLY"/>
    <m/>
    <m/>
    <s v="23952869"/>
    <n v="1"/>
    <n v="1"/>
    <s v="23952869"/>
    <s v="ZPK1"/>
    <s v="      "/>
    <d v="2019-06-18T11:21:02"/>
    <s v="No"/>
    <x v="10"/>
    <s v="VAL-Edge Ass-Seal to Leaflet25"/>
    <s v="VAL-VALVE ASSY"/>
    <x v="1"/>
    <s v="rosleeh"/>
    <d v="2019-06-19T09:52:18"/>
    <s v="1 Days 21 Hrs"/>
    <m/>
    <m/>
    <m/>
    <m/>
    <m/>
    <s v="N"/>
    <m/>
    <m/>
    <n v="4281.8420000000006"/>
  </r>
  <r>
    <s v="23952870-001"/>
    <s v="Available"/>
    <s v="1-4 Days"/>
    <s v="50531252-02"/>
    <s v="LOTUS EDGE 25MM VALVE ASSEMBLY"/>
    <m/>
    <m/>
    <s v="23952870"/>
    <n v="1"/>
    <n v="1"/>
    <s v="23952870"/>
    <s v="ZPK1"/>
    <s v="      "/>
    <d v="2019-06-17T10:48:38"/>
    <s v="No"/>
    <x v="36"/>
    <s v="VAL-Edge Ass-Post Braid Insp25"/>
    <s v="VAL-VALVE ASSY"/>
    <x v="1"/>
    <s v="mohan11"/>
    <d v="2019-06-18T09:17:50"/>
    <s v="2 Days 21 Hrs"/>
    <m/>
    <m/>
    <m/>
    <m/>
    <m/>
    <s v="N"/>
    <m/>
    <m/>
    <n v="4281.8420000000006"/>
  </r>
  <r>
    <s v="23952871-001"/>
    <s v="Available"/>
    <s v="0-24 Hours"/>
    <s v="50531252-02"/>
    <s v="LOTUS EDGE 25MM VALVE ASSEMBLY"/>
    <m/>
    <m/>
    <s v="23952871"/>
    <n v="1"/>
    <n v="1"/>
    <s v="23952871"/>
    <s v="ZPK1"/>
    <s v="      "/>
    <d v="2019-06-17T23:03:06"/>
    <s v="No"/>
    <x v="6"/>
    <s v="VAL-Edge Ass-Holder Insert25"/>
    <s v="VAL-VALVE ASSY"/>
    <x v="1"/>
    <s v="yahayas"/>
    <d v="2019-06-20T20:08:32"/>
    <s v="0 Days 10 Hrs"/>
    <m/>
    <m/>
    <m/>
    <m/>
    <m/>
    <s v="N"/>
    <m/>
    <m/>
    <n v="4281.8420000000006"/>
  </r>
  <r>
    <s v="23952872-001"/>
    <s v="Available"/>
    <s v="0-24 Hours"/>
    <s v="50531252-02"/>
    <s v="LOTUS EDGE 25MM VALVE ASSEMBLY"/>
    <m/>
    <m/>
    <s v="23952872"/>
    <n v="1"/>
    <n v="1"/>
    <s v="23952872"/>
    <s v="ZPK1"/>
    <s v="      "/>
    <d v="2019-06-17T19:43:57"/>
    <s v="No"/>
    <x v="10"/>
    <s v="VAL-Edge Ass-Seal to Leaflet25"/>
    <s v="VAL-VALVE ASSY"/>
    <x v="1"/>
    <s v="abdulaf"/>
    <d v="2019-06-20T22:04:58"/>
    <s v="0 Days 8 Hrs"/>
    <m/>
    <m/>
    <m/>
    <m/>
    <m/>
    <s v="N"/>
    <m/>
    <m/>
    <n v="4281.8420000000006"/>
  </r>
  <r>
    <s v="23952873-001"/>
    <s v="Available"/>
    <s v="0-24 Hours"/>
    <s v="50531252-02"/>
    <s v="LOTUS EDGE 25MM VALVE ASSEMBLY"/>
    <m/>
    <m/>
    <s v="23952873"/>
    <n v="1"/>
    <n v="1"/>
    <s v="23952873"/>
    <s v="ZPK1"/>
    <s v="      "/>
    <d v="2019-06-17T21:43:21"/>
    <s v="No"/>
    <x v="25"/>
    <s v="VAL-Edge Ass-Post to Braid25"/>
    <s v="VAL-VALVE ASSY"/>
    <x v="1"/>
    <s v="mdakhin"/>
    <d v="2019-06-20T16:33:34"/>
    <s v="0 Days 14 Hrs"/>
    <m/>
    <m/>
    <m/>
    <m/>
    <m/>
    <s v="N"/>
    <m/>
    <m/>
    <n v="4281.8420000000006"/>
  </r>
  <r>
    <s v="23952874-001"/>
    <s v="Available"/>
    <s v="0-24 Hours"/>
    <s v="50531252-02"/>
    <s v="LOTUS EDGE 25MM VALVE ASSEMBLY"/>
    <m/>
    <m/>
    <s v="23952874"/>
    <n v="1"/>
    <n v="1"/>
    <s v="23952874"/>
    <s v="ZPK1"/>
    <s v="      "/>
    <d v="2019-06-17T19:47:24"/>
    <s v="No"/>
    <x v="8"/>
    <s v="VAL-Edge Ass-FQC25"/>
    <s v="VAL-VALVE ASSY"/>
    <x v="1"/>
    <s v="jaafarn"/>
    <d v="2019-06-20T22:01:14"/>
    <s v="0 Days 8 Hrs"/>
    <m/>
    <m/>
    <m/>
    <m/>
    <m/>
    <s v="N"/>
    <m/>
    <m/>
    <n v="4281.8420000000006"/>
  </r>
  <r>
    <s v="23952875-001"/>
    <s v="Available"/>
    <s v="0-24 Hours"/>
    <s v="50531252-02"/>
    <s v="LOTUS EDGE 25MM VALVE ASSEMBLY"/>
    <m/>
    <m/>
    <s v="23952875"/>
    <n v="1"/>
    <n v="1"/>
    <s v="23952875"/>
    <s v="ZPK1"/>
    <s v="      "/>
    <d v="2019-06-17T21:47:27"/>
    <s v="No"/>
    <x v="6"/>
    <s v="VAL-Edge Ass-Holder Insert25"/>
    <s v="VAL-VALVE ASSY"/>
    <x v="1"/>
    <s v="yahayas"/>
    <d v="2019-06-20T19:53:46"/>
    <s v="0 Days 11 Hrs"/>
    <m/>
    <m/>
    <m/>
    <m/>
    <m/>
    <s v="N"/>
    <m/>
    <m/>
    <n v="4281.8420000000006"/>
  </r>
  <r>
    <s v="23952876-001"/>
    <s v="Available"/>
    <s v="1-4 Days"/>
    <s v="50531252-02"/>
    <s v="LOTUS EDGE 25MM VALVE ASSEMBLY"/>
    <m/>
    <m/>
    <s v="23952876"/>
    <n v="1"/>
    <n v="1"/>
    <s v="23952876"/>
    <s v="ZPK1"/>
    <s v="      "/>
    <d v="2019-06-18T13:31:18"/>
    <s v="No"/>
    <x v="10"/>
    <s v="VAL-Edge Ass-Seal to Leaflet25"/>
    <s v="VAL-VALVE ASSY"/>
    <x v="1"/>
    <s v="mohamc1"/>
    <d v="2019-06-19T11:14:49"/>
    <s v="1 Days 19 Hrs"/>
    <m/>
    <m/>
    <m/>
    <m/>
    <m/>
    <s v="N"/>
    <m/>
    <m/>
    <n v="4281.8420000000006"/>
  </r>
  <r>
    <s v="23952877-001"/>
    <s v="Available"/>
    <s v="0-24 Hours"/>
    <s v="50531252-02"/>
    <s v="LOTUS EDGE 25MM VALVE ASSEMBLY"/>
    <m/>
    <m/>
    <s v="23952877"/>
    <n v="1"/>
    <n v="1"/>
    <s v="23952877"/>
    <s v="ZPK1"/>
    <s v="      "/>
    <d v="2019-06-18T13:32:45"/>
    <s v="No"/>
    <x v="6"/>
    <s v="VAL-Edge Ass-Holder Insert25"/>
    <s v="VAL-VALVE ASSY"/>
    <x v="1"/>
    <s v="yahayas"/>
    <d v="2019-06-20T19:16:43"/>
    <s v="0 Days 11 Hrs"/>
    <m/>
    <m/>
    <m/>
    <m/>
    <m/>
    <s v="N"/>
    <m/>
    <m/>
    <n v="4281.8420000000006"/>
  </r>
  <r>
    <s v="23952878-001"/>
    <s v="Available"/>
    <s v="1-4 Days"/>
    <s v="50531252-02"/>
    <s v="LOTUS EDGE 25MM VALVE ASSEMBLY"/>
    <m/>
    <m/>
    <s v="23952878"/>
    <n v="1"/>
    <n v="1"/>
    <s v="23952878"/>
    <s v="ZPK1"/>
    <s v="      "/>
    <d v="2019-06-17T20:32:56"/>
    <s v="No"/>
    <x v="25"/>
    <s v="VAL-Edge Ass-Post to Braid25"/>
    <s v="VAL-VALVE ASSY"/>
    <x v="1"/>
    <s v="mdyakin"/>
    <d v="2019-06-18T12:45:04"/>
    <s v="2 Days 18 Hrs"/>
    <m/>
    <m/>
    <m/>
    <m/>
    <m/>
    <s v="N"/>
    <m/>
    <m/>
    <n v="4281.8420000000006"/>
  </r>
  <r>
    <s v="23952879-001"/>
    <s v="Available"/>
    <s v="0-24 Hours"/>
    <s v="50531252-02"/>
    <s v="LOTUS EDGE 25MM VALVE ASSEMBLY"/>
    <m/>
    <m/>
    <s v="23952879"/>
    <n v="1"/>
    <n v="1"/>
    <s v="23952879"/>
    <s v="ZPK1"/>
    <s v="      "/>
    <d v="2019-06-17T18:38:11"/>
    <s v="No"/>
    <x v="10"/>
    <s v="VAL-Edge Ass-Seal to Leaflet25"/>
    <s v="VAL-VALVE ASSY"/>
    <x v="1"/>
    <s v="abusema"/>
    <d v="2019-06-20T14:00:46"/>
    <s v="0 Days 16 Hrs"/>
    <s v="PENNC0003436"/>
    <s v="CTOR"/>
    <s v="Closed"/>
    <s v="CTOR: TORN TISSUE (P11-P6)"/>
    <s v="NC Rework"/>
    <s v="N"/>
    <m/>
    <m/>
    <n v="4281.8420000000006"/>
  </r>
  <r>
    <s v="23952900-001"/>
    <s v="Available"/>
    <s v="1-4 Days"/>
    <s v="50531252-02"/>
    <s v="LOTUS EDGE 25MM VALVE ASSEMBLY"/>
    <m/>
    <m/>
    <s v="23952900"/>
    <n v="1"/>
    <n v="1"/>
    <s v="23952900"/>
    <s v="ZPK1"/>
    <s v="      "/>
    <d v="2019-06-17T18:34:54"/>
    <s v="No"/>
    <x v="6"/>
    <s v="VAL-Edge Ass-Holder Insert25"/>
    <s v="VAL-VALVE ASSY"/>
    <x v="1"/>
    <s v="yahayas"/>
    <d v="2019-06-19T21:42:59"/>
    <s v="1 Days 9 Hrs"/>
    <m/>
    <m/>
    <m/>
    <m/>
    <m/>
    <s v="N"/>
    <m/>
    <m/>
    <n v="4281.8420000000006"/>
  </r>
  <r>
    <s v="23952901-001"/>
    <s v="Available"/>
    <s v="1-4 Days"/>
    <s v="50531252-02"/>
    <s v="LOTUS EDGE 25MM VALVE ASSEMBLY"/>
    <m/>
    <m/>
    <s v="23952901"/>
    <n v="1"/>
    <n v="1"/>
    <s v="23952901"/>
    <s v="ZPK1"/>
    <s v="      "/>
    <d v="2019-06-18T12:27:43"/>
    <s v="No"/>
    <x v="10"/>
    <s v="VAL-Edge Ass-Seal to Leaflet25"/>
    <s v="VAL-VALVE ASSY"/>
    <x v="1"/>
    <s v="mhdyusz"/>
    <d v="2019-06-19T23:25:46"/>
    <s v="1 Days 7 Hrs"/>
    <m/>
    <m/>
    <m/>
    <m/>
    <m/>
    <s v="N"/>
    <m/>
    <m/>
    <n v="4281.8420000000006"/>
  </r>
  <r>
    <s v="23952903-001"/>
    <s v="Available"/>
    <s v="1-4 Days"/>
    <s v="50531252-02"/>
    <s v="LOTUS EDGE 25MM VALVE ASSEMBLY"/>
    <m/>
    <m/>
    <s v="23952903"/>
    <n v="1"/>
    <n v="1"/>
    <s v="23952903"/>
    <s v="ZPK1"/>
    <s v="      "/>
    <d v="2019-06-18T12:28:47"/>
    <s v="No"/>
    <x v="10"/>
    <s v="VAL-Edge Ass-Seal to Leaflet25"/>
    <s v="VAL-VALVE ASSY"/>
    <x v="1"/>
    <s v="abdulaf"/>
    <d v="2019-06-19T23:09:00"/>
    <s v="1 Days 7 Hrs"/>
    <m/>
    <m/>
    <m/>
    <m/>
    <m/>
    <s v="N"/>
    <m/>
    <m/>
    <n v="4281.8420000000006"/>
  </r>
  <r>
    <s v="23952904-001"/>
    <s v="Available"/>
    <s v="1-4 Days"/>
    <s v="50531252-02"/>
    <s v="LOTUS EDGE 25MM VALVE ASSEMBLY"/>
    <m/>
    <m/>
    <s v="23952904"/>
    <n v="1"/>
    <n v="1"/>
    <s v="23952904"/>
    <s v="ZPK1"/>
    <s v="      "/>
    <d v="2019-06-18T15:00:36"/>
    <s v="No"/>
    <x v="41"/>
    <s v="VAL-Edge Ass-Buckle to Braid25"/>
    <s v="VAL-VALVE ASSY"/>
    <x v="1"/>
    <s v="ismailk"/>
    <d v="2019-06-18T16:29:38"/>
    <s v="2 Days 14 Hrs"/>
    <s v="PENNC0003447"/>
    <s v="BIFK"/>
    <s v="InNCRework"/>
    <s v="BIFK:BUCKLE KNOT INCOMPLETE FUSED B1,B6 &amp; B11"/>
    <s v="NC Rework"/>
    <s v="N"/>
    <m/>
    <m/>
    <n v="4281.8420000000006"/>
  </r>
  <r>
    <s v="23952905-001"/>
    <s v="Available"/>
    <s v="1-4 Days"/>
    <s v="50531251-02"/>
    <s v="LOTUS EDGE 23MM VALVE ASSEMBLY PENANG"/>
    <m/>
    <m/>
    <s v="23952905"/>
    <n v="1"/>
    <n v="1"/>
    <s v="23952905"/>
    <s v="ZPK1"/>
    <s v="      "/>
    <d v="2019-06-19T12:39:46"/>
    <s v="No"/>
    <x v="35"/>
    <s v="VAL-Edge Ass-Buckle-Braid Ins"/>
    <s v="VAL-VALVE ASSY"/>
    <x v="1"/>
    <s v="ibrahh3"/>
    <d v="2019-06-19T14:02:44"/>
    <s v="1 Days 16 Hrs"/>
    <m/>
    <m/>
    <m/>
    <m/>
    <m/>
    <s v="N"/>
    <m/>
    <m/>
    <n v="4134.3429999999998"/>
  </r>
  <r>
    <s v="23952906-001"/>
    <s v="Available"/>
    <s v="0-24 Hours"/>
    <s v="50531251-02"/>
    <s v="LOTUS EDGE 23MM VALVE ASSEMBLY PENANG"/>
    <m/>
    <m/>
    <s v="23952906"/>
    <n v="1"/>
    <n v="1"/>
    <s v="23952906"/>
    <s v="ZPK1"/>
    <s v="      "/>
    <d v="2019-06-19T10:08:02"/>
    <s v="No"/>
    <x v="19"/>
    <s v="VAL-Edge Ass-Post to Braid"/>
    <s v="VAL-VALVE ASSY"/>
    <x v="1"/>
    <s v="mohdtan"/>
    <d v="2019-06-20T22:30:36"/>
    <s v="0 Days 8 Hrs"/>
    <m/>
    <m/>
    <m/>
    <m/>
    <m/>
    <s v="N"/>
    <m/>
    <m/>
    <n v="4134.3429999999998"/>
  </r>
  <r>
    <s v="23952907-001"/>
    <s v="Available"/>
    <s v="0-24 Hours"/>
    <s v="50531251-02"/>
    <s v="LOTUS EDGE 23MM VALVE ASSEMBLY PENANG"/>
    <m/>
    <m/>
    <s v="23952907"/>
    <n v="1"/>
    <n v="1"/>
    <s v="23952907"/>
    <s v="ZPK1"/>
    <s v="      "/>
    <d v="2019-06-18T22:29:46"/>
    <s v="No"/>
    <x v="19"/>
    <s v="VAL-Edge Ass-Post to Braid"/>
    <s v="VAL-VALVE ASSY"/>
    <x v="1"/>
    <s v="ahmadn"/>
    <d v="2019-06-20T14:00:53"/>
    <s v="0 Days 16 Hrs"/>
    <m/>
    <m/>
    <m/>
    <m/>
    <m/>
    <s v="N"/>
    <m/>
    <m/>
    <n v="4134.3429999999998"/>
  </r>
  <r>
    <s v="23952908-001"/>
    <s v="Available"/>
    <s v="0-24 Hours"/>
    <s v="50531251-02"/>
    <s v="LOTUS EDGE 23MM VALVE ASSEMBLY PENANG"/>
    <m/>
    <m/>
    <s v="23952908"/>
    <n v="1"/>
    <n v="1"/>
    <s v="23952908"/>
    <s v="ZPK1"/>
    <s v="      "/>
    <d v="2019-06-18T13:35:30"/>
    <s v="No"/>
    <x v="4"/>
    <s v="VAL-Edge Ass-Seal to Leaflet"/>
    <s v="VAL-VALVE ASSY"/>
    <x v="1"/>
    <s v="abdulra"/>
    <d v="2019-06-20T14:33:20"/>
    <s v="0 Days 16 Hrs"/>
    <m/>
    <m/>
    <m/>
    <m/>
    <m/>
    <s v="N"/>
    <m/>
    <m/>
    <n v="4134.3429999999998"/>
  </r>
  <r>
    <s v="23952909-001"/>
    <s v="Available"/>
    <s v="0-24 Hours"/>
    <s v="50531251-02"/>
    <s v="LOTUS EDGE 23MM VALVE ASSEMBLY PENANG"/>
    <m/>
    <m/>
    <s v="23952909"/>
    <n v="1"/>
    <n v="1"/>
    <s v="23952909"/>
    <s v="ZPK1"/>
    <s v="      "/>
    <d v="2019-06-19T06:50:17"/>
    <s v="No"/>
    <x v="4"/>
    <s v="VAL-Edge Ass-Seal to Leaflet"/>
    <s v="VAL-VALVE ASSY"/>
    <x v="1"/>
    <s v="abdun21"/>
    <d v="2019-06-20T22:53:14"/>
    <s v="0 Days 8 Hrs"/>
    <m/>
    <m/>
    <m/>
    <m/>
    <m/>
    <s v="N"/>
    <m/>
    <m/>
    <n v="4134.3429999999998"/>
  </r>
  <r>
    <s v="23952910-001"/>
    <s v="Available"/>
    <s v="0-24 Hours"/>
    <s v="50531251-02"/>
    <s v="LOTUS EDGE 23MM VALVE ASSEMBLY PENANG"/>
    <m/>
    <m/>
    <s v="23952910"/>
    <n v="1"/>
    <n v="1"/>
    <s v="23952910"/>
    <s v="ZPK1"/>
    <s v="      "/>
    <d v="2019-06-18T17:26:41"/>
    <s v="No"/>
    <x v="27"/>
    <s v="VAL-Edge Ass-Post Braid Insp"/>
    <s v="VAL-VALVE ASSY"/>
    <x v="1"/>
    <s v="mohan11"/>
    <d v="2019-06-20T13:02:45"/>
    <s v="0 Days 17 Hrs"/>
    <m/>
    <m/>
    <m/>
    <m/>
    <m/>
    <s v="N"/>
    <m/>
    <m/>
    <n v="4134.3429999999998"/>
  </r>
  <r>
    <s v="23952911-001"/>
    <s v="Available"/>
    <s v="1-4 Days"/>
    <s v="50531251-02"/>
    <s v="LOTUS EDGE 23MM VALVE ASSEMBLY PENANG"/>
    <m/>
    <m/>
    <s v="23952911"/>
    <n v="1"/>
    <n v="1"/>
    <s v="23952911"/>
    <s v="ZPK1"/>
    <s v="      "/>
    <d v="2019-06-18T08:46:49"/>
    <s v="No"/>
    <x v="4"/>
    <s v="VAL-Edge Ass-Seal to Leaflet"/>
    <s v="VAL-VALVE ASSY"/>
    <x v="1"/>
    <s v="mhdyusz"/>
    <d v="2019-06-19T18:35:41"/>
    <s v="1 Days 12 Hrs"/>
    <m/>
    <m/>
    <m/>
    <m/>
    <m/>
    <s v="N"/>
    <m/>
    <m/>
    <n v="4134.3429999999998"/>
  </r>
  <r>
    <s v="23952912-001"/>
    <s v="Available"/>
    <s v="1-4 Days"/>
    <s v="50531251-02"/>
    <s v="LOTUS EDGE 23MM VALVE ASSEMBLY PENANG"/>
    <m/>
    <m/>
    <s v="23952912"/>
    <n v="1"/>
    <n v="1"/>
    <s v="23952912"/>
    <s v="ZPK1"/>
    <s v="      "/>
    <d v="2019-06-18T20:20:18"/>
    <s v="No"/>
    <x v="35"/>
    <s v="VAL-Edge Ass-Buckle-Braid Ins"/>
    <s v="VAL-VALVE ASSY"/>
    <x v="1"/>
    <s v="mohdsn2"/>
    <d v="2019-06-18T22:24:20"/>
    <s v="2 Days 8 Hrs"/>
    <m/>
    <m/>
    <m/>
    <m/>
    <m/>
    <s v="N"/>
    <m/>
    <m/>
    <n v="4134.3429999999998"/>
  </r>
  <r>
    <s v="23952913-001"/>
    <s v="Available"/>
    <s v="0-24 Hours"/>
    <s v="50531251-02"/>
    <s v="LOTUS EDGE 23MM VALVE ASSEMBLY PENANG"/>
    <m/>
    <m/>
    <s v="23952913"/>
    <n v="1"/>
    <n v="1"/>
    <s v="23952913"/>
    <s v="ZPK1"/>
    <s v="      "/>
    <d v="2019-06-18T06:56:44"/>
    <s v="No"/>
    <x v="3"/>
    <s v="VAL-Edge Ass-Holder Insert"/>
    <s v="VAL-VALVE ASSY"/>
    <x v="1"/>
    <s v="razalip"/>
    <d v="2019-06-20T13:16:05"/>
    <s v="0 Days 17 Hrs"/>
    <m/>
    <m/>
    <m/>
    <m/>
    <m/>
    <s v="N"/>
    <m/>
    <m/>
    <n v="4134.3429999999998"/>
  </r>
  <r>
    <s v="23952914-001"/>
    <s v="Available"/>
    <s v="0-24 Hours"/>
    <s v="50531251-02"/>
    <s v="LOTUS EDGE 23MM VALVE ASSEMBLY PENANG"/>
    <m/>
    <m/>
    <s v="23952914"/>
    <n v="1"/>
    <n v="1"/>
    <s v="23952914"/>
    <s v="ZPK1"/>
    <s v="      "/>
    <d v="2019-06-19T08:34:05"/>
    <s v="No"/>
    <x v="19"/>
    <s v="VAL-Edge Ass-Post to Braid"/>
    <s v="VAL-VALVE ASSY"/>
    <x v="1"/>
    <s v="mdakhin"/>
    <d v="2019-06-20T16:16:26"/>
    <s v="0 Days 14 Hrs"/>
    <m/>
    <m/>
    <m/>
    <m/>
    <m/>
    <s v="N"/>
    <m/>
    <m/>
    <n v="4134.3429999999998"/>
  </r>
  <r>
    <s v="23952915-001"/>
    <s v="Available"/>
    <s v="0-24 Hours"/>
    <s v="50531251-02"/>
    <s v="LOTUS EDGE 23MM VALVE ASSEMBLY PENANG"/>
    <m/>
    <m/>
    <s v="23952915"/>
    <n v="1"/>
    <n v="1"/>
    <s v="23952915"/>
    <s v="ZPK1"/>
    <s v="      "/>
    <d v="2019-06-18T17:54:07"/>
    <s v="No"/>
    <x v="19"/>
    <s v="VAL-Edge Ass-Post to Braid"/>
    <s v="VAL-VALVE ASSY"/>
    <x v="1"/>
    <s v="halimbh"/>
    <d v="2019-06-20T13:37:30"/>
    <s v="0 Days 17 Hrs"/>
    <m/>
    <m/>
    <m/>
    <m/>
    <m/>
    <s v="N"/>
    <m/>
    <m/>
    <n v="4134.3429999999998"/>
  </r>
  <r>
    <s v="23952916-001"/>
    <s v="Available"/>
    <s v="0-24 Hours"/>
    <s v="50531251-02"/>
    <s v="LOTUS EDGE 23MM VALVE ASSEMBLY PENANG"/>
    <m/>
    <m/>
    <s v="23952916"/>
    <n v="1"/>
    <n v="1"/>
    <s v="23952916"/>
    <s v="ZPK1"/>
    <s v="      "/>
    <d v="2019-06-17T19:42:59"/>
    <s v="No"/>
    <x v="3"/>
    <s v="VAL-Edge Ass-Holder Insert"/>
    <s v="VAL-VALVE ASSY"/>
    <x v="1"/>
    <s v="razalip"/>
    <d v="2019-06-20T13:38:39"/>
    <s v="0 Days 17 Hrs"/>
    <m/>
    <m/>
    <m/>
    <m/>
    <m/>
    <s v="N"/>
    <m/>
    <m/>
    <n v="4134.3429999999998"/>
  </r>
  <r>
    <s v="23952917-001"/>
    <s v="Available"/>
    <s v="1-4 Days"/>
    <s v="50531251-02"/>
    <s v="LOTUS EDGE 23MM VALVE ASSEMBLY PENANG"/>
    <m/>
    <m/>
    <s v="23952917"/>
    <n v="1"/>
    <n v="1"/>
    <s v="23952917"/>
    <s v="ZPK1"/>
    <s v="      "/>
    <d v="2019-06-18T10:11:39"/>
    <s v="No"/>
    <x v="3"/>
    <s v="VAL-Edge Ass-Holder Insert"/>
    <s v="VAL-VALVE ASSY"/>
    <x v="1"/>
    <s v="yahayas"/>
    <d v="2019-06-19T21:33:42"/>
    <s v="1 Days 9 Hrs"/>
    <m/>
    <m/>
    <m/>
    <m/>
    <m/>
    <s v="N"/>
    <m/>
    <m/>
    <n v="4134.3429999999998"/>
  </r>
  <r>
    <s v="23952918-001"/>
    <s v="Available"/>
    <s v="1-4 Days"/>
    <s v="50531251-02"/>
    <s v="LOTUS EDGE 23MM VALVE ASSEMBLY PENANG"/>
    <m/>
    <m/>
    <s v="23952918"/>
    <n v="1"/>
    <n v="1"/>
    <s v="23952918"/>
    <s v="ZPK1"/>
    <s v="      "/>
    <d v="2019-06-18T12:14:07"/>
    <s v="No"/>
    <x v="4"/>
    <s v="VAL-Edge Ass-Seal to Leaflet"/>
    <s v="VAL-VALVE ASSY"/>
    <x v="1"/>
    <s v="abdun21"/>
    <d v="2019-06-19T13:25:40"/>
    <s v="1 Days 17 Hrs"/>
    <m/>
    <m/>
    <m/>
    <m/>
    <m/>
    <s v="N"/>
    <m/>
    <m/>
    <n v="4134.3429999999998"/>
  </r>
  <r>
    <s v="23952919-001"/>
    <s v="Available"/>
    <s v="0-24 Hours"/>
    <s v="50531251-02"/>
    <s v="LOTUS EDGE 23MM VALVE ASSEMBLY PENANG"/>
    <m/>
    <m/>
    <s v="23952919"/>
    <n v="1"/>
    <n v="1"/>
    <s v="23952919"/>
    <s v="ZPK1"/>
    <s v="      "/>
    <d v="2019-06-18T10:19:39"/>
    <s v="No"/>
    <x v="4"/>
    <s v="VAL-Edge Ass-Seal to Leaflet"/>
    <s v="VAL-VALVE ASSY"/>
    <x v="1"/>
    <s v="mohamc1"/>
    <d v="2019-06-20T09:48:49"/>
    <s v="0 Days 21 Hrs"/>
    <m/>
    <m/>
    <m/>
    <m/>
    <m/>
    <s v="N"/>
    <m/>
    <m/>
    <n v="4134.3429999999998"/>
  </r>
  <r>
    <s v="23952920-001"/>
    <s v="Available"/>
    <s v="0-24 Hours"/>
    <s v="50531251-02"/>
    <s v="LOTUS EDGE 23MM VALVE ASSEMBLY PENANG"/>
    <m/>
    <m/>
    <s v="23952920"/>
    <n v="1"/>
    <n v="1"/>
    <s v="23952920"/>
    <s v="ZPK1"/>
    <s v="      "/>
    <d v="2019-06-19T12:17:57"/>
    <s v="No"/>
    <x v="26"/>
    <s v="VAL-Edge Ass-Buckle to Braid"/>
    <s v="VAL-VALVE ASSY"/>
    <x v="1"/>
    <s v="saipuln"/>
    <d v="2019-06-20T07:46:18"/>
    <s v="0 Days 23 Hrs"/>
    <s v="PENNC0003451"/>
    <s v="BOTR"/>
    <s v="InNCRework"/>
    <s v="BOTR-B11,BRAID DISCOLORATION LOCATION CROSS PATTERN."/>
    <s v="NC Rework"/>
    <s v="N"/>
    <m/>
    <m/>
    <n v="4134.3429999999998"/>
  </r>
  <r>
    <s v="23952921-001"/>
    <s v="Available"/>
    <s v="0-24 Hours"/>
    <s v="50531251-02"/>
    <s v="LOTUS EDGE 23MM VALVE ASSEMBLY PENANG"/>
    <m/>
    <m/>
    <s v="23952921"/>
    <n v="1"/>
    <n v="1"/>
    <s v="23952921"/>
    <s v="ZPK1"/>
    <s v="      "/>
    <d v="2019-06-19T18:38:23"/>
    <s v="No"/>
    <x v="40"/>
    <s v="VAL-Edge Ass-Lashing to Braid"/>
    <s v="VAL-VALVE ASSY"/>
    <x v="1"/>
    <s v="kathavu"/>
    <d v="2019-06-20T22:04:03"/>
    <s v="0 Days 8 Hrs"/>
    <m/>
    <m/>
    <m/>
    <m/>
    <m/>
    <s v="N"/>
    <m/>
    <m/>
    <n v="4134.3429999999998"/>
  </r>
  <r>
    <s v="23952922-001"/>
    <s v="On Hold"/>
    <s v="0-24 Hours"/>
    <s v="50531251-02"/>
    <s v="LOTUS EDGE 23MM VALVE ASSEMBLY PENANG"/>
    <m/>
    <m/>
    <s v="23952922"/>
    <n v="1"/>
    <n v="1"/>
    <s v="23952922"/>
    <s v="ZPK1"/>
    <s v="      "/>
    <d v="2019-06-19T22:46:20"/>
    <s v="No"/>
    <x v="26"/>
    <s v="VAL-Edge Ass-Buckle to Braid"/>
    <s v="VAL-VALVE ASSY"/>
    <x v="1"/>
    <s v="othmanm"/>
    <d v="2019-06-20T19:05:17"/>
    <s v="0 Days 11 Hrs"/>
    <s v="PENNC0003465"/>
    <s v="BSUM"/>
    <s v="Edit"/>
    <s v="BSUM 'B1' BUCKLE SUTURE MELT"/>
    <m/>
    <s v="N"/>
    <m/>
    <m/>
    <n v="4134.3429999999998"/>
  </r>
  <r>
    <s v="23952923-001"/>
    <s v="Available"/>
    <s v="0-24 Hours"/>
    <s v="50531251-02"/>
    <s v="LOTUS EDGE 23MM VALVE ASSEMBLY PENANG"/>
    <m/>
    <m/>
    <s v="23952923"/>
    <n v="1"/>
    <n v="1"/>
    <s v="23952923"/>
    <s v="ZPK1"/>
    <s v="      "/>
    <d v="2019-06-18T15:13:46"/>
    <s v="No"/>
    <x v="3"/>
    <s v="VAL-Edge Ass-Holder Insert"/>
    <s v="VAL-VALVE ASSY"/>
    <x v="1"/>
    <s v="yahayas"/>
    <d v="2019-06-20T19:43:24"/>
    <s v="0 Days 11 Hrs"/>
    <m/>
    <m/>
    <m/>
    <m/>
    <m/>
    <s v="N"/>
    <m/>
    <m/>
    <n v="4134.3429999999998"/>
  </r>
  <r>
    <s v="23959807-001"/>
    <s v="Available"/>
    <s v="1-4 Days"/>
    <s v="90918129-01"/>
    <s v="0.60 GLUTARALDEHYDE STERILANT"/>
    <m/>
    <m/>
    <s v="23959807"/>
    <n v="130000"/>
    <n v="130000"/>
    <s v="23959807"/>
    <s v="ZPK1"/>
    <s v="      "/>
    <d v="2019-06-17T07:54:33"/>
    <s v="No"/>
    <x v="42"/>
    <s v="VAL-GLUT-FINAL PACK"/>
    <s v="VAL-GLUT"/>
    <x v="3"/>
    <s v="ismails"/>
    <d v="2019-06-17T14:39:57"/>
    <s v="3 Days 16 Hrs"/>
    <m/>
    <m/>
    <m/>
    <m/>
    <m/>
    <s v="N"/>
    <d v="2019-09-09T23:59:59"/>
    <m/>
    <n v="2.5000000000000001E-2"/>
  </r>
  <r>
    <s v="23962833-001"/>
    <s v="Available"/>
    <s v="0-24 Hours"/>
    <s v="50531252-02"/>
    <s v="LOTUS EDGE 25MM VALVE ASSEMBLY"/>
    <m/>
    <m/>
    <s v="23962833"/>
    <n v="1"/>
    <n v="1"/>
    <s v="23962833"/>
    <s v="ZPK1"/>
    <s v="      "/>
    <d v="2019-06-18T12:09:04"/>
    <s v="No"/>
    <x v="6"/>
    <s v="VAL-Edge Ass-Holder Insert25"/>
    <s v="VAL-VALVE ASSY"/>
    <x v="1"/>
    <s v="yahayas"/>
    <d v="2019-06-20T19:35:42"/>
    <s v="0 Days 11 Hrs"/>
    <m/>
    <m/>
    <m/>
    <m/>
    <m/>
    <s v="N"/>
    <m/>
    <m/>
    <n v="4281.8420000000006"/>
  </r>
  <r>
    <s v="23962834-001"/>
    <s v="Available"/>
    <s v="1-4 Days"/>
    <s v="50531252-02"/>
    <s v="LOTUS EDGE 25MM VALVE ASSEMBLY"/>
    <m/>
    <m/>
    <s v="23962834"/>
    <n v="1"/>
    <n v="1"/>
    <s v="23962834"/>
    <s v="ZPK1"/>
    <s v="      "/>
    <d v="2019-06-18T06:54:12"/>
    <s v="No"/>
    <x v="10"/>
    <s v="VAL-Edge Ass-Seal to Leaflet25"/>
    <s v="VAL-VALVE ASSY"/>
    <x v="1"/>
    <s v="mansors"/>
    <d v="2019-06-19T11:16:18"/>
    <s v="1 Days 19 Hrs"/>
    <m/>
    <m/>
    <m/>
    <m/>
    <m/>
    <s v="N"/>
    <m/>
    <m/>
    <n v="4281.8420000000006"/>
  </r>
  <r>
    <s v="23962835-001"/>
    <s v="Available"/>
    <s v="1-4 Days"/>
    <s v="50531252-02"/>
    <s v="LOTUS EDGE 25MM VALVE ASSEMBLY"/>
    <m/>
    <m/>
    <s v="23962835"/>
    <n v="1"/>
    <n v="1"/>
    <s v="23962835"/>
    <s v="ZPK1"/>
    <s v="      "/>
    <d v="2019-06-17T22:09:09"/>
    <s v="No"/>
    <x v="10"/>
    <s v="VAL-Edge Ass-Seal to Leaflet25"/>
    <s v="VAL-VALVE ASSY"/>
    <x v="1"/>
    <s v="anuarn"/>
    <d v="2019-06-19T11:09:19"/>
    <s v="1 Days 19 Hrs"/>
    <m/>
    <m/>
    <m/>
    <m/>
    <m/>
    <s v="N"/>
    <m/>
    <m/>
    <n v="4281.8420000000006"/>
  </r>
  <r>
    <s v="23962836-001"/>
    <s v="Available"/>
    <s v="0-24 Hours"/>
    <s v="50531252-02"/>
    <s v="LOTUS EDGE 25MM VALVE ASSEMBLY"/>
    <m/>
    <m/>
    <s v="23962836"/>
    <n v="1"/>
    <n v="1"/>
    <s v="23962836"/>
    <s v="ZPK1"/>
    <s v="      "/>
    <d v="2019-06-18T10:49:09"/>
    <s v="No"/>
    <x v="6"/>
    <s v="VAL-Edge Ass-Holder Insert25"/>
    <s v="VAL-VALVE ASSY"/>
    <x v="1"/>
    <s v="razalip"/>
    <d v="2019-06-20T15:12:01"/>
    <s v="0 Days 15 Hrs"/>
    <m/>
    <m/>
    <m/>
    <m/>
    <m/>
    <s v="N"/>
    <m/>
    <m/>
    <n v="4281.8420000000006"/>
  </r>
  <r>
    <s v="23962837-001"/>
    <s v="Available"/>
    <s v="0-24 Hours"/>
    <s v="50531252-02"/>
    <s v="LOTUS EDGE 25MM VALVE ASSEMBLY"/>
    <m/>
    <m/>
    <s v="23962837"/>
    <n v="1"/>
    <n v="1"/>
    <s v="23962837"/>
    <s v="ZPK1"/>
    <s v="      "/>
    <d v="2019-06-18T16:45:01"/>
    <s v="No"/>
    <x v="10"/>
    <s v="VAL-Edge Ass-Seal to Leaflet25"/>
    <s v="VAL-VALVE ASSY"/>
    <x v="1"/>
    <s v="mohdshn"/>
    <d v="2019-06-20T16:46:12"/>
    <s v="0 Days 14 Hrs"/>
    <m/>
    <m/>
    <m/>
    <m/>
    <m/>
    <s v="N"/>
    <m/>
    <m/>
    <n v="4281.8420000000006"/>
  </r>
  <r>
    <s v="23962838-001"/>
    <s v="Available"/>
    <s v="0-24 Hours"/>
    <s v="50531252-02"/>
    <s v="LOTUS EDGE 25MM VALVE ASSEMBLY"/>
    <m/>
    <m/>
    <s v="23962838"/>
    <n v="1"/>
    <n v="1"/>
    <s v="23962838"/>
    <s v="ZPK1"/>
    <s v="      "/>
    <d v="2019-06-18T09:28:50"/>
    <s v="No"/>
    <x v="10"/>
    <s v="VAL-Edge Ass-Seal to Leaflet25"/>
    <s v="VAL-VALVE ASSY"/>
    <x v="1"/>
    <s v="mhdyusz"/>
    <d v="2019-06-20T19:46:04"/>
    <s v="0 Days 11 Hrs"/>
    <m/>
    <m/>
    <m/>
    <m/>
    <m/>
    <s v="N"/>
    <m/>
    <m/>
    <n v="4281.8420000000006"/>
  </r>
  <r>
    <s v="23962839-001"/>
    <s v="Available"/>
    <s v="0-24 Hours"/>
    <s v="50531252-02"/>
    <s v="LOTUS EDGE 25MM VALVE ASSEMBLY"/>
    <m/>
    <m/>
    <s v="23962839"/>
    <n v="1"/>
    <n v="1"/>
    <s v="23962839"/>
    <s v="ZPK1"/>
    <s v="      "/>
    <d v="2019-06-18T13:18:11"/>
    <s v="No"/>
    <x v="10"/>
    <s v="VAL-Edge Ass-Seal to Leaflet25"/>
    <s v="VAL-VALVE ASSY"/>
    <x v="1"/>
    <s v="abdun20"/>
    <d v="2019-06-20T18:49:54"/>
    <s v="0 Days 12 Hrs"/>
    <m/>
    <m/>
    <m/>
    <m/>
    <m/>
    <s v="N"/>
    <m/>
    <m/>
    <n v="4281.8420000000006"/>
  </r>
  <r>
    <s v="23962900-001"/>
    <s v="Available"/>
    <s v="0-24 Hours"/>
    <s v="50531252-02"/>
    <s v="LOTUS EDGE 25MM VALVE ASSEMBLY"/>
    <m/>
    <m/>
    <s v="23962900"/>
    <n v="1"/>
    <n v="1"/>
    <s v="23962900"/>
    <s v="ZPK1"/>
    <s v="      "/>
    <d v="2019-06-17T22:34:13"/>
    <s v="No"/>
    <x v="10"/>
    <s v="VAL-Edge Ass-Seal to Leaflet25"/>
    <s v="VAL-VALVE ASSY"/>
    <x v="1"/>
    <s v="abdun21"/>
    <d v="2019-06-20T19:04:44"/>
    <s v="0 Days 11 Hrs"/>
    <m/>
    <m/>
    <m/>
    <m/>
    <m/>
    <s v="N"/>
    <m/>
    <m/>
    <n v="4281.8420000000006"/>
  </r>
  <r>
    <s v="23962901-001"/>
    <s v="Available"/>
    <s v="0-24 Hours"/>
    <s v="50531252-02"/>
    <s v="LOTUS EDGE 25MM VALVE ASSEMBLY"/>
    <m/>
    <m/>
    <s v="23962901"/>
    <n v="1"/>
    <n v="1"/>
    <s v="23962901"/>
    <s v="ZPK1"/>
    <s v="      "/>
    <d v="2019-06-18T08:03:56"/>
    <s v="No"/>
    <x v="10"/>
    <s v="VAL-Edge Ass-Seal to Leaflet25"/>
    <s v="VAL-VALVE ASSY"/>
    <x v="1"/>
    <s v="abdulaf"/>
    <d v="2019-06-20T23:10:32"/>
    <s v="0 Days 7 Hrs"/>
    <m/>
    <m/>
    <m/>
    <m/>
    <m/>
    <s v="N"/>
    <m/>
    <m/>
    <n v="4281.8420000000006"/>
  </r>
  <r>
    <s v="23962902-001"/>
    <s v="Available"/>
    <s v="0-24 Hours"/>
    <s v="50531252-02"/>
    <s v="LOTUS EDGE 25MM VALVE ASSEMBLY"/>
    <m/>
    <m/>
    <s v="23962902"/>
    <n v="1"/>
    <n v="1"/>
    <s v="23962902"/>
    <s v="ZPK1"/>
    <s v="      "/>
    <d v="2019-06-18T10:32:26"/>
    <s v="No"/>
    <x v="10"/>
    <s v="VAL-Edge Ass-Seal to Leaflet25"/>
    <s v="VAL-VALVE ASSY"/>
    <x v="1"/>
    <s v="abdulra"/>
    <d v="2019-06-20T13:35:08"/>
    <s v="0 Days 17 Hrs"/>
    <m/>
    <m/>
    <m/>
    <m/>
    <m/>
    <s v="N"/>
    <m/>
    <m/>
    <n v="4281.8420000000006"/>
  </r>
  <r>
    <s v="23962906-001"/>
    <s v="Available"/>
    <s v="1-4 Days"/>
    <s v="91034655-01"/>
    <s v="SA4645 - 23MM STITCHED LEAFLET"/>
    <m/>
    <m/>
    <s v="23962906"/>
    <n v="1"/>
    <n v="1"/>
    <s v="23962906"/>
    <s v="ZPK1"/>
    <s v="      "/>
    <d v="2019-06-18T13:53:51"/>
    <s v="No"/>
    <x v="20"/>
    <s v="VAL-STITCH-STITCH LEAFLET"/>
    <s v="VAL-STITCH LEAFLET"/>
    <x v="0"/>
    <s v="hussas2"/>
    <d v="2019-06-18T14:49:58"/>
    <s v="2 Days 16 Hrs"/>
    <m/>
    <m/>
    <m/>
    <m/>
    <m/>
    <s v="N"/>
    <d v="2019-12-14T23:59:59"/>
    <m/>
    <n v="999.62800000000004"/>
  </r>
  <r>
    <s v="23962908-001"/>
    <s v="Available"/>
    <s v="0-24 Hours"/>
    <s v="50535701-01"/>
    <s v="LOTUS EDGE STITCHED LEAFLET BSC - 25MM"/>
    <m/>
    <m/>
    <s v="23962908"/>
    <n v="1"/>
    <n v="1"/>
    <s v="23962908"/>
    <s v="ZPK1"/>
    <s v="      "/>
    <d v="2019-06-17T21:20:14"/>
    <s v="No"/>
    <x v="15"/>
    <s v="VAL-STITCH-POST LEAFLET INS"/>
    <s v="VAL-STITCH LEAFLET"/>
    <x v="0"/>
    <s v="omarn2"/>
    <d v="2019-06-20T20:08:32"/>
    <s v="0 Days 10 Hrs"/>
    <s v="PENNC0003428"/>
    <s v="CDEL"/>
    <s v="Closed"/>
    <s v="DELAMINATION (CDEL) REJ-3MM P11-P6"/>
    <s v="NC Rework"/>
    <s v="N"/>
    <d v="2019-12-14T23:59:59"/>
    <m/>
    <n v="1692.0720000000001"/>
  </r>
  <r>
    <s v="23962910-001"/>
    <s v="Available"/>
    <s v="1-4 Days"/>
    <s v="50535701-01"/>
    <s v="LOTUS EDGE STITCHED LEAFLET BSC - 25MM"/>
    <m/>
    <m/>
    <s v="23962910"/>
    <n v="1"/>
    <n v="1"/>
    <s v="23962910"/>
    <s v="ZPK1"/>
    <s v="      "/>
    <d v="2019-06-19T09:20:48"/>
    <s v="No"/>
    <x v="28"/>
    <s v="VAL-STITCH-STITCH LEAFLET"/>
    <s v="VAL-STITCH LEAFLET"/>
    <x v="0"/>
    <s v="abduls2"/>
    <d v="2019-06-19T14:22:38"/>
    <s v="1 Days 16 Hrs"/>
    <m/>
    <m/>
    <m/>
    <m/>
    <m/>
    <s v="N"/>
    <d v="2019-12-14T23:59:59"/>
    <m/>
    <n v="1692.0720000000001"/>
  </r>
  <r>
    <s v="23962911-001"/>
    <s v="Available"/>
    <s v="1-4 Days"/>
    <s v="91034670-01"/>
    <s v="SA4646 - 27MM STITCHED LEAFLET CE"/>
    <m/>
    <m/>
    <s v="23962911"/>
    <n v="1"/>
    <n v="1"/>
    <s v="23962911"/>
    <s v="ZPK1"/>
    <s v="      "/>
    <d v="2019-06-18T18:05:37"/>
    <s v="No"/>
    <x v="1"/>
    <s v="VAL-STITCH-STITCH INSPECT"/>
    <s v="VAL-STITCH LEAFLET"/>
    <x v="0"/>
    <s v="moktars"/>
    <d v="2019-06-18T21:58:53"/>
    <s v="2 Days 9 Hrs"/>
    <m/>
    <m/>
    <m/>
    <m/>
    <m/>
    <s v="N"/>
    <d v="2019-12-14T23:59:59"/>
    <m/>
    <n v="1001.4480000000001"/>
  </r>
  <r>
    <s v="23962912-001"/>
    <s v="Available"/>
    <s v="1-4 Days"/>
    <s v="91034670-01"/>
    <s v="SA4646 - 27MM STITCHED LEAFLET CE"/>
    <m/>
    <m/>
    <s v="23962912"/>
    <n v="1"/>
    <n v="1"/>
    <s v="23962912"/>
    <s v="ZPK1"/>
    <s v="      "/>
    <d v="2019-06-18T08:59:31"/>
    <s v="No"/>
    <x v="1"/>
    <s v="VAL-STITCH-STITCH INSPECT"/>
    <s v="VAL-STITCH LEAFLET"/>
    <x v="0"/>
    <s v="arifin1"/>
    <d v="2019-06-18T11:21:49"/>
    <s v="2 Days 19 Hrs"/>
    <m/>
    <m/>
    <m/>
    <m/>
    <m/>
    <s v="N"/>
    <d v="2019-12-14T23:59:59"/>
    <m/>
    <n v="1001.4480000000001"/>
  </r>
  <r>
    <s v="23962913-001"/>
    <s v="Available"/>
    <s v="1-4 Days"/>
    <s v="91034670-01"/>
    <s v="SA4646 - 27MM STITCHED LEAFLET CE"/>
    <m/>
    <m/>
    <s v="23962913"/>
    <n v="1"/>
    <n v="1"/>
    <s v="23962913"/>
    <s v="ZPK1"/>
    <s v="      "/>
    <d v="2019-06-18T15:29:01"/>
    <s v="No"/>
    <x v="1"/>
    <s v="VAL-STITCH-STITCH INSPECT"/>
    <s v="VAL-STITCH LEAFLET"/>
    <x v="0"/>
    <s v="zulkifa"/>
    <d v="2019-06-18T17:57:13"/>
    <s v="2 Days 13 Hrs"/>
    <m/>
    <m/>
    <m/>
    <m/>
    <m/>
    <s v="N"/>
    <d v="2019-12-14T23:59:59"/>
    <m/>
    <n v="1001.4480000000001"/>
  </r>
  <r>
    <s v="23962914-001"/>
    <s v="Available"/>
    <s v="0-24 Hours"/>
    <s v="91034670-01"/>
    <s v="SA4646 - 27MM STITCHED LEAFLET CE"/>
    <m/>
    <m/>
    <s v="23962914"/>
    <n v="1"/>
    <n v="1"/>
    <s v="23962914"/>
    <s v="ZPK1"/>
    <s v="      "/>
    <d v="2019-06-17T22:54:01"/>
    <s v="No"/>
    <x v="1"/>
    <s v="VAL-STITCH-STITCH INSPECT"/>
    <s v="VAL-STITCH LEAFLET"/>
    <x v="0"/>
    <s v="zulkifa"/>
    <d v="2019-06-20T13:40:25"/>
    <s v="0 Days 17 Hrs"/>
    <m/>
    <m/>
    <m/>
    <m/>
    <m/>
    <s v="N"/>
    <d v="2019-12-14T23:59:59"/>
    <m/>
    <n v="1001.4480000000001"/>
  </r>
  <r>
    <s v="23964787-001"/>
    <s v="Available"/>
    <s v="1-4 Days"/>
    <s v="50531251-02"/>
    <s v="LOTUS EDGE 23MM VALVE ASSEMBLY PENANG"/>
    <m/>
    <m/>
    <s v="23964787"/>
    <n v="1"/>
    <n v="1"/>
    <s v="23964787"/>
    <s v="ZPK1"/>
    <s v="      "/>
    <d v="2019-06-19T21:11:56"/>
    <s v="No"/>
    <x v="26"/>
    <s v="VAL-Edge Ass-Buckle to Braid"/>
    <s v="VAL-VALVE ASSY"/>
    <x v="1"/>
    <s v="othmanm"/>
    <d v="2019-06-19T22:43:21"/>
    <s v="1 Days 8 Hrs"/>
    <m/>
    <m/>
    <m/>
    <m/>
    <m/>
    <s v="N"/>
    <m/>
    <m/>
    <n v="4134.3429999999998"/>
  </r>
  <r>
    <s v="23964788-001"/>
    <s v="Available"/>
    <s v="0-24 Hours"/>
    <s v="50531251-02"/>
    <s v="LOTUS EDGE 23MM VALVE ASSEMBLY PENANG"/>
    <m/>
    <m/>
    <s v="23964788"/>
    <n v="1"/>
    <n v="1"/>
    <s v="23964788"/>
    <s v="ZPK1"/>
    <s v="      "/>
    <d v="2019-06-20T15:44:39"/>
    <s v="No"/>
    <x v="40"/>
    <s v="VAL-Edge Ass-Lashing to Braid"/>
    <s v="VAL-VALVE ASSY"/>
    <x v="1"/>
    <s v="kathavu"/>
    <d v="2019-06-20T22:37:40"/>
    <s v="0 Days 8 Hrs"/>
    <m/>
    <m/>
    <m/>
    <m/>
    <m/>
    <s v="N"/>
    <m/>
    <m/>
    <n v="4134.3429999999998"/>
  </r>
  <r>
    <s v="23964789-001"/>
    <s v="Available"/>
    <s v="0-24 Hours"/>
    <s v="50531251-02"/>
    <s v="LOTUS EDGE 23MM VALVE ASSEMBLY PENANG"/>
    <m/>
    <m/>
    <s v="23964789"/>
    <n v="1"/>
    <n v="1"/>
    <s v="23964789"/>
    <s v="ZPK1"/>
    <s v="      "/>
    <d v="2019-06-19T17:04:39"/>
    <s v="No"/>
    <x v="19"/>
    <s v="VAL-Edge Ass-Post to Braid"/>
    <s v="VAL-VALVE ASSY"/>
    <x v="1"/>
    <s v="mdakhin"/>
    <d v="2019-06-20T15:57:15"/>
    <s v="0 Days 15 Hrs"/>
    <m/>
    <m/>
    <m/>
    <m/>
    <m/>
    <s v="N"/>
    <m/>
    <m/>
    <n v="4134.3429999999998"/>
  </r>
  <r>
    <s v="23964790-001"/>
    <s v="Available"/>
    <s v="0-24 Hours"/>
    <s v="50531251-02"/>
    <s v="LOTUS EDGE 23MM VALVE ASSEMBLY PENANG"/>
    <m/>
    <m/>
    <s v="23964790"/>
    <n v="1"/>
    <n v="1"/>
    <s v="23964790"/>
    <s v="ZPK1"/>
    <s v="      "/>
    <d v="2019-06-20T18:10:56"/>
    <s v="No"/>
    <x v="35"/>
    <s v="VAL-Edge Ass-Buckle-Braid Ins"/>
    <s v="VAL-VALVE ASSY"/>
    <x v="1"/>
    <s v="mohdsn2"/>
    <d v="2019-06-20T21:56:30"/>
    <s v="0 Days 9 Hrs"/>
    <m/>
    <m/>
    <m/>
    <m/>
    <m/>
    <s v="N"/>
    <m/>
    <m/>
    <n v="4134.3429999999998"/>
  </r>
  <r>
    <s v="23964791-001"/>
    <s v="Available"/>
    <s v="0-24 Hours"/>
    <s v="50531251-02"/>
    <s v="LOTUS EDGE 23MM VALVE ASSEMBLY PENANG"/>
    <m/>
    <m/>
    <s v="23964791"/>
    <n v="1"/>
    <n v="1"/>
    <s v="23964791"/>
    <s v="ZPK1"/>
    <s v="      "/>
    <d v="2019-06-19T10:03:58"/>
    <s v="No"/>
    <x v="19"/>
    <s v="VAL-Edge Ass-Post to Braid"/>
    <s v="VAL-VALVE ASSY"/>
    <x v="1"/>
    <s v="mdyakin"/>
    <d v="2019-06-20T14:35:07"/>
    <s v="0 Days 16 Hrs"/>
    <m/>
    <m/>
    <m/>
    <m/>
    <m/>
    <s v="N"/>
    <m/>
    <m/>
    <n v="4134.3429999999998"/>
  </r>
  <r>
    <s v="23964792-001"/>
    <s v="Available"/>
    <s v="0-24 Hours"/>
    <s v="50531251-02"/>
    <s v="LOTUS EDGE 23MM VALVE ASSEMBLY PENANG"/>
    <m/>
    <m/>
    <s v="23964792"/>
    <n v="1"/>
    <n v="1"/>
    <s v="23964792"/>
    <s v="ZPK1"/>
    <s v="      "/>
    <d v="2019-06-19T17:25:06"/>
    <s v="No"/>
    <x v="13"/>
    <s v="VAL-Edge Ass-Post to Leaflet"/>
    <s v="VAL-VALVE ASSY"/>
    <x v="1"/>
    <s v="abduln3"/>
    <d v="2019-06-20T21:56:23"/>
    <s v="0 Days 9 Hrs"/>
    <m/>
    <m/>
    <m/>
    <m/>
    <m/>
    <s v="N"/>
    <m/>
    <m/>
    <n v="4134.3429999999998"/>
  </r>
  <r>
    <s v="23964793-001"/>
    <s v="Available"/>
    <s v="0-24 Hours"/>
    <s v="50531251-02"/>
    <s v="LOTUS EDGE 23MM VALVE ASSEMBLY PENANG"/>
    <m/>
    <m/>
    <s v="23964793"/>
    <n v="1"/>
    <n v="1"/>
    <s v="23964793"/>
    <s v="ZPK1"/>
    <s v="      "/>
    <d v="2019-06-19T12:20:41"/>
    <s v="No"/>
    <x v="19"/>
    <s v="VAL-Edge Ass-Post to Braid"/>
    <s v="VAL-VALVE ASSY"/>
    <x v="1"/>
    <s v="mdyakin"/>
    <d v="2019-06-20T15:04:21"/>
    <s v="0 Days 15 Hrs"/>
    <m/>
    <m/>
    <m/>
    <m/>
    <m/>
    <s v="N"/>
    <m/>
    <m/>
    <n v="4134.3429999999998"/>
  </r>
  <r>
    <s v="23964794-001"/>
    <s v="Available"/>
    <s v="0-24 Hours"/>
    <s v="50531251-02"/>
    <s v="LOTUS EDGE 23MM VALVE ASSEMBLY PENANG"/>
    <m/>
    <m/>
    <s v="23964794"/>
    <n v="1"/>
    <n v="1"/>
    <s v="23964794"/>
    <s v="ZPK1"/>
    <s v="      "/>
    <d v="2019-06-19T12:28:15"/>
    <s v="No"/>
    <x v="27"/>
    <s v="VAL-Edge Ass-Post Braid Insp"/>
    <s v="VAL-VALVE ASSY"/>
    <x v="1"/>
    <s v="mohan11"/>
    <d v="2019-06-20T14:45:57"/>
    <s v="0 Days 16 Hrs"/>
    <m/>
    <m/>
    <m/>
    <m/>
    <m/>
    <s v="N"/>
    <m/>
    <m/>
    <n v="4134.3429999999998"/>
  </r>
  <r>
    <s v="23964795-001"/>
    <s v="Available"/>
    <s v="0-24 Hours"/>
    <s v="50531251-02"/>
    <s v="LOTUS EDGE 23MM VALVE ASSEMBLY PENANG"/>
    <m/>
    <m/>
    <s v="23964795"/>
    <n v="1"/>
    <n v="1"/>
    <s v="23964795"/>
    <s v="ZPK1"/>
    <s v="      "/>
    <d v="2019-06-19T07:30:41"/>
    <s v="No"/>
    <x v="13"/>
    <s v="VAL-Edge Ass-Post to Leaflet"/>
    <s v="VAL-VALVE ASSY"/>
    <x v="1"/>
    <s v="wanaliw"/>
    <d v="2019-06-20T23:26:54"/>
    <s v="0 Days 7 Hrs"/>
    <m/>
    <m/>
    <m/>
    <m/>
    <m/>
    <s v="N"/>
    <m/>
    <m/>
    <n v="4134.3429999999998"/>
  </r>
  <r>
    <s v="23964796-001"/>
    <s v="Available"/>
    <s v="0-24 Hours"/>
    <s v="50531251-02"/>
    <s v="LOTUS EDGE 23MM VALVE ASSEMBLY PENANG"/>
    <m/>
    <m/>
    <s v="23964796"/>
    <n v="1"/>
    <n v="1"/>
    <s v="23964796"/>
    <s v="ZPK1"/>
    <s v="      "/>
    <d v="2019-06-20T13:02:34"/>
    <s v="No"/>
    <x v="40"/>
    <s v="VAL-Edge Ass-Lashing to Braid"/>
    <s v="VAL-VALVE ASSY"/>
    <x v="1"/>
    <s v="mdakshn"/>
    <d v="2019-06-20T16:43:46"/>
    <s v="0 Days 14 Hrs"/>
    <m/>
    <m/>
    <m/>
    <m/>
    <m/>
    <s v="N"/>
    <m/>
    <m/>
    <n v="4134.3429999999998"/>
  </r>
  <r>
    <s v="23964797-001"/>
    <s v="Not Started"/>
    <s v="1-4 Days"/>
    <s v="50531251-02"/>
    <s v="LOTUS EDGE 23MM VALVE ASSEMBLY PENANG"/>
    <m/>
    <m/>
    <s v="23964797"/>
    <n v="1"/>
    <n v="1"/>
    <s v="23964797"/>
    <s v="ZPK1"/>
    <s v="      "/>
    <m/>
    <s v="No"/>
    <x v="17"/>
    <m/>
    <m/>
    <x v="1"/>
    <m/>
    <d v="2019-06-19T12:35:28"/>
    <s v="1 Days 18 Hrs"/>
    <m/>
    <m/>
    <m/>
    <m/>
    <m/>
    <s v="N"/>
    <m/>
    <m/>
    <n v="4134.3429999999998"/>
  </r>
  <r>
    <s v="23964798-001"/>
    <s v="Available"/>
    <s v="0-24 Hours"/>
    <s v="50531251-02"/>
    <s v="LOTUS EDGE 23MM VALVE ASSEMBLY PENANG"/>
    <m/>
    <m/>
    <s v="23964798"/>
    <n v="1"/>
    <n v="1"/>
    <s v="23964798"/>
    <s v="ZPK1"/>
    <s v="      "/>
    <d v="2019-06-20T10:47:29"/>
    <s v="No"/>
    <x v="40"/>
    <s v="VAL-Edge Ass-Lashing to Braid"/>
    <s v="VAL-VALVE ASSY"/>
    <x v="1"/>
    <s v="mdakshn"/>
    <d v="2019-06-20T14:43:11"/>
    <s v="0 Days 16 Hrs"/>
    <m/>
    <m/>
    <m/>
    <m/>
    <m/>
    <s v="N"/>
    <m/>
    <m/>
    <n v="4134.3429999999998"/>
  </r>
  <r>
    <s v="23964799-001"/>
    <s v="Available"/>
    <s v="0-24 Hours"/>
    <s v="50531251-02"/>
    <s v="LOTUS EDGE 23MM VALVE ASSEMBLY PENANG"/>
    <m/>
    <m/>
    <s v="23964799"/>
    <n v="1"/>
    <n v="1"/>
    <s v="23964799"/>
    <s v="ZPK1"/>
    <s v="      "/>
    <d v="2019-06-20T09:34:01"/>
    <s v="No"/>
    <x v="18"/>
    <s v="VAL-Edge Ass-Post Leaflet Ins"/>
    <s v="VAL-VALVE ASSY"/>
    <x v="1"/>
    <s v="mohdsar"/>
    <d v="2019-06-20T23:11:37"/>
    <s v="0 Days 7 Hrs"/>
    <m/>
    <m/>
    <m/>
    <m/>
    <m/>
    <s v="N"/>
    <m/>
    <m/>
    <n v="4134.3429999999998"/>
  </r>
  <r>
    <s v="23964873-001"/>
    <s v="Available"/>
    <s v="0-24 Hours"/>
    <s v="50535701-01"/>
    <s v="LOTUS EDGE STITCHED LEAFLET BSC - 25MM"/>
    <m/>
    <m/>
    <s v="23964873"/>
    <n v="1"/>
    <n v="1"/>
    <s v="23964873"/>
    <s v="ZPK1"/>
    <s v="      "/>
    <d v="2019-06-18T18:27:02"/>
    <s v="No"/>
    <x v="21"/>
    <s v="VAL-STITCH-STITCH INSPECT"/>
    <s v="VAL-STITCH LEAFLET"/>
    <x v="0"/>
    <s v="ramana"/>
    <d v="2019-06-20T13:01:13"/>
    <s v="0 Days 17 Hrs"/>
    <m/>
    <m/>
    <m/>
    <m/>
    <m/>
    <s v="N"/>
    <d v="2019-12-14T23:59:59"/>
    <m/>
    <n v="1692.0720000000001"/>
  </r>
  <r>
    <s v="23964874-001"/>
    <s v="Available"/>
    <s v="0-24 Hours"/>
    <s v="50535701-01"/>
    <s v="LOTUS EDGE STITCHED LEAFLET BSC - 25MM"/>
    <m/>
    <m/>
    <s v="23964874"/>
    <n v="1"/>
    <n v="1"/>
    <s v="23964874"/>
    <s v="ZPK1"/>
    <s v="      "/>
    <d v="2019-06-18T16:33:07"/>
    <s v="No"/>
    <x v="21"/>
    <s v="VAL-STITCH-STITCH INSPECT"/>
    <s v="VAL-STITCH LEAFLET"/>
    <x v="0"/>
    <s v="matnoon"/>
    <d v="2019-06-20T18:20:48"/>
    <s v="0 Days 12 Hrs"/>
    <m/>
    <m/>
    <m/>
    <m/>
    <m/>
    <s v="N"/>
    <d v="2019-12-14T23:59:59"/>
    <m/>
    <n v="1692.0720000000001"/>
  </r>
  <r>
    <s v="23964876-001"/>
    <s v="Available"/>
    <s v="0-24 Hours"/>
    <s v="50535701-01"/>
    <s v="LOTUS EDGE STITCHED LEAFLET BSC - 25MM"/>
    <m/>
    <m/>
    <s v="23964876"/>
    <n v="1"/>
    <n v="1"/>
    <s v="23964876"/>
    <s v="ZPK1"/>
    <s v="      "/>
    <d v="2019-06-18T16:23:43"/>
    <s v="No"/>
    <x v="29"/>
    <s v="VAL-STITCH-POST TO LEAFLET"/>
    <s v="VAL-STITCH LEAFLET"/>
    <x v="0"/>
    <s v="mohan10"/>
    <d v="2019-06-20T18:22:30"/>
    <s v="0 Days 12 Hrs"/>
    <s v="PENNC0003425"/>
    <s v="PLMD"/>
    <s v="Closed"/>
    <s v="POST TOP MARKER DENTED (P11)"/>
    <s v="NC Rework"/>
    <s v="N"/>
    <d v="2019-12-14T23:59:59"/>
    <m/>
    <n v="1692.0720000000001"/>
  </r>
  <r>
    <s v="23964877-001"/>
    <s v="Available"/>
    <s v="0-24 Hours"/>
    <s v="50535701-01"/>
    <s v="LOTUS EDGE STITCHED LEAFLET BSC - 25MM"/>
    <m/>
    <m/>
    <s v="23964877"/>
    <n v="1"/>
    <n v="1"/>
    <s v="23964877"/>
    <s v="ZPK1"/>
    <s v="      "/>
    <d v="2019-06-18T16:30:30"/>
    <s v="No"/>
    <x v="21"/>
    <s v="VAL-STITCH-STITCH INSPECT"/>
    <s v="VAL-STITCH LEAFLET"/>
    <x v="0"/>
    <s v="ramana"/>
    <d v="2019-06-20T10:08:12"/>
    <s v="0 Days 20 Hrs"/>
    <m/>
    <m/>
    <m/>
    <m/>
    <m/>
    <s v="N"/>
    <d v="2019-12-14T23:59:59"/>
    <m/>
    <n v="1692.0720000000001"/>
  </r>
  <r>
    <s v="23964879-001"/>
    <s v="Available"/>
    <s v="0-24 Hours"/>
    <s v="50535701-01"/>
    <s v="LOTUS EDGE STITCHED LEAFLET BSC - 25MM"/>
    <m/>
    <m/>
    <s v="23964879"/>
    <n v="1"/>
    <n v="1"/>
    <s v="23964879"/>
    <s v="ZPK1"/>
    <s v="      "/>
    <d v="2019-06-20T07:32:26"/>
    <s v="No"/>
    <x v="43"/>
    <s v="VAL-STITCH-CREATE ORDER"/>
    <s v="VAL-STITCH LEAFLET"/>
    <x v="0"/>
    <s v="ibrahn6"/>
    <d v="2019-06-20T07:33:18"/>
    <s v="0 Days 23 Hrs"/>
    <m/>
    <m/>
    <m/>
    <m/>
    <m/>
    <s v="N"/>
    <d v="2019-12-14T23:59:59"/>
    <m/>
    <n v="1692.0720000000001"/>
  </r>
  <r>
    <s v="23964942-001"/>
    <s v="Available"/>
    <s v="0-24 Hours"/>
    <s v="50531252-02"/>
    <s v="LOTUS EDGE 25MM VALVE ASSEMBLY"/>
    <m/>
    <m/>
    <s v="23964942"/>
    <n v="1"/>
    <n v="1"/>
    <s v="23964942"/>
    <s v="ZPK1"/>
    <s v="      "/>
    <d v="2019-06-18T23:08:53"/>
    <s v="No"/>
    <x v="25"/>
    <s v="VAL-Edge Ass-Post to Braid25"/>
    <s v="VAL-VALVE ASSY"/>
    <x v="1"/>
    <s v="mdakhin"/>
    <d v="2019-06-20T19:38:15"/>
    <s v="0 Days 11 Hrs"/>
    <m/>
    <m/>
    <m/>
    <m/>
    <m/>
    <s v="N"/>
    <m/>
    <m/>
    <n v="4281.8420000000006"/>
  </r>
  <r>
    <s v="23964943-001"/>
    <s v="Available"/>
    <s v="1-4 Days"/>
    <s v="50531252-02"/>
    <s v="LOTUS EDGE 25MM VALVE ASSEMBLY"/>
    <m/>
    <m/>
    <s v="23964943"/>
    <n v="1"/>
    <n v="1"/>
    <s v="23964943"/>
    <s v="ZPK1"/>
    <s v="      "/>
    <d v="2019-06-18T18:24:35"/>
    <s v="No"/>
    <x v="10"/>
    <s v="VAL-Edge Ass-Seal to Leaflet25"/>
    <s v="VAL-VALVE ASSY"/>
    <x v="1"/>
    <s v="abdun20"/>
    <d v="2019-06-19T18:17:06"/>
    <s v="1 Days 12 Hrs"/>
    <m/>
    <m/>
    <m/>
    <m/>
    <m/>
    <s v="N"/>
    <m/>
    <m/>
    <n v="4281.8420000000006"/>
  </r>
  <r>
    <s v="23964944-001"/>
    <s v="Available"/>
    <s v="0-24 Hours"/>
    <s v="50531252-02"/>
    <s v="LOTUS EDGE 25MM VALVE ASSEMBLY"/>
    <m/>
    <m/>
    <s v="23964944"/>
    <n v="1"/>
    <n v="1"/>
    <s v="23964944"/>
    <s v="ZPK1"/>
    <s v="      "/>
    <d v="2019-06-18T22:12:07"/>
    <s v="No"/>
    <x v="10"/>
    <s v="VAL-Edge Ass-Seal to Leaflet25"/>
    <s v="VAL-VALVE ASSY"/>
    <x v="1"/>
    <s v="anuarn"/>
    <d v="2019-06-20T11:04:53"/>
    <s v="0 Days 19 Hrs"/>
    <m/>
    <m/>
    <m/>
    <m/>
    <m/>
    <s v="N"/>
    <m/>
    <m/>
    <n v="4281.8420000000006"/>
  </r>
  <r>
    <s v="23964945-001"/>
    <s v="Available"/>
    <s v="0-24 Hours"/>
    <s v="50531252-02"/>
    <s v="LOTUS EDGE 25MM VALVE ASSEMBLY"/>
    <m/>
    <m/>
    <s v="23964945"/>
    <n v="1"/>
    <n v="1"/>
    <s v="23964945"/>
    <s v="ZPK1"/>
    <s v="      "/>
    <d v="2019-06-18T16:02:39"/>
    <s v="No"/>
    <x v="25"/>
    <s v="VAL-Edge Ass-Post to Braid25"/>
    <s v="VAL-VALVE ASSY"/>
    <x v="1"/>
    <s v="mdyakin"/>
    <d v="2019-06-20T09:24:51"/>
    <s v="0 Days 21 Hrs"/>
    <m/>
    <m/>
    <m/>
    <m/>
    <m/>
    <s v="N"/>
    <m/>
    <m/>
    <n v="4281.8420000000006"/>
  </r>
  <r>
    <s v="23964946-001"/>
    <s v="Available"/>
    <s v="0-24 Hours"/>
    <s v="50531252-02"/>
    <s v="LOTUS EDGE 25MM VALVE ASSEMBLY"/>
    <m/>
    <m/>
    <s v="23964946"/>
    <n v="1"/>
    <n v="1"/>
    <s v="23964946"/>
    <s v="ZPK1"/>
    <s v="      "/>
    <d v="2019-06-18T15:09:18"/>
    <s v="No"/>
    <x v="10"/>
    <s v="VAL-Edge Ass-Seal to Leaflet25"/>
    <s v="VAL-VALVE ASSY"/>
    <x v="1"/>
    <s v="abdun20"/>
    <d v="2019-06-20T20:08:24"/>
    <s v="0 Days 10 Hrs"/>
    <m/>
    <m/>
    <m/>
    <m/>
    <m/>
    <s v="N"/>
    <m/>
    <m/>
    <n v="4281.8420000000006"/>
  </r>
  <r>
    <s v="23964947-001"/>
    <s v="Available"/>
    <s v="0-24 Hours"/>
    <s v="50531252-02"/>
    <s v="LOTUS EDGE 25MM VALVE ASSEMBLY"/>
    <m/>
    <m/>
    <s v="23964947"/>
    <n v="1"/>
    <n v="1"/>
    <s v="23964947"/>
    <s v="ZPK1"/>
    <s v="      "/>
    <d v="2019-06-19T17:31:26"/>
    <s v="No"/>
    <x v="25"/>
    <s v="VAL-Edge Ass-Post to Braid25"/>
    <s v="VAL-VALVE ASSY"/>
    <x v="1"/>
    <s v="mats"/>
    <d v="2019-06-20T22:24:19"/>
    <s v="0 Days 8 Hrs"/>
    <m/>
    <m/>
    <m/>
    <m/>
    <m/>
    <s v="N"/>
    <m/>
    <m/>
    <n v="4281.8420000000006"/>
  </r>
  <r>
    <s v="23964948-001"/>
    <s v="Available"/>
    <s v="0-24 Hours"/>
    <s v="50531252-02"/>
    <s v="LOTUS EDGE 25MM VALVE ASSEMBLY"/>
    <m/>
    <m/>
    <s v="23964948"/>
    <n v="1"/>
    <n v="1"/>
    <s v="23964948"/>
    <s v="ZPK1"/>
    <s v="      "/>
    <d v="2019-06-18T16:55:44"/>
    <s v="No"/>
    <x v="10"/>
    <s v="VAL-Edge Ass-Seal to Leaflet25"/>
    <s v="VAL-VALVE ASSY"/>
    <x v="1"/>
    <s v="asrishs"/>
    <d v="2019-06-20T22:54:47"/>
    <s v="0 Days 8 Hrs"/>
    <m/>
    <m/>
    <m/>
    <m/>
    <m/>
    <s v="N"/>
    <m/>
    <m/>
    <n v="4281.8420000000006"/>
  </r>
  <r>
    <s v="23964949-001"/>
    <s v="Available"/>
    <s v="0-24 Hours"/>
    <s v="50531252-02"/>
    <s v="LOTUS EDGE 25MM VALVE ASSEMBLY"/>
    <m/>
    <m/>
    <s v="23964949"/>
    <n v="1"/>
    <n v="1"/>
    <s v="23964949"/>
    <s v="ZPK1"/>
    <s v="      "/>
    <d v="2019-06-18T16:50:54"/>
    <s v="No"/>
    <x v="10"/>
    <s v="VAL-Edge Ass-Seal to Leaflet25"/>
    <s v="VAL-VALVE ASSY"/>
    <x v="1"/>
    <s v="mhdyusz"/>
    <d v="2019-06-20T21:53:57"/>
    <s v="0 Days 9 Hrs"/>
    <m/>
    <m/>
    <m/>
    <m/>
    <m/>
    <s v="N"/>
    <m/>
    <m/>
    <n v="4281.8420000000006"/>
  </r>
  <r>
    <s v="23964950-001"/>
    <s v="Available"/>
    <s v="0-24 Hours"/>
    <s v="50531252-02"/>
    <s v="LOTUS EDGE 25MM VALVE ASSEMBLY"/>
    <m/>
    <m/>
    <s v="23964950"/>
    <n v="1"/>
    <n v="1"/>
    <s v="23964950"/>
    <s v="ZPK1"/>
    <s v="      "/>
    <d v="2019-06-18T15:33:14"/>
    <s v="No"/>
    <x v="25"/>
    <s v="VAL-Edge Ass-Post to Braid25"/>
    <s v="VAL-VALVE ASSY"/>
    <x v="1"/>
    <s v="mdakhin"/>
    <d v="2019-06-20T18:55:58"/>
    <s v="0 Days 12 Hrs"/>
    <m/>
    <m/>
    <m/>
    <m/>
    <m/>
    <s v="N"/>
    <m/>
    <m/>
    <n v="4281.8420000000006"/>
  </r>
  <r>
    <s v="23964951-001"/>
    <s v="Available"/>
    <s v="0-24 Hours"/>
    <s v="50531252-02"/>
    <s v="LOTUS EDGE 25MM VALVE ASSEMBLY"/>
    <m/>
    <m/>
    <s v="23964951"/>
    <n v="1"/>
    <n v="1"/>
    <s v="23964951"/>
    <s v="ZPK1"/>
    <s v="      "/>
    <d v="2019-06-18T19:43:48"/>
    <s v="No"/>
    <x v="25"/>
    <s v="VAL-Edge Ass-Post to Braid25"/>
    <s v="VAL-VALVE ASSY"/>
    <x v="1"/>
    <s v="mats"/>
    <d v="2019-06-20T21:44:15"/>
    <s v="0 Days 9 Hrs"/>
    <m/>
    <m/>
    <m/>
    <m/>
    <m/>
    <s v="N"/>
    <m/>
    <m/>
    <n v="4281.8420000000006"/>
  </r>
  <r>
    <s v="23964952-001"/>
    <s v="Available"/>
    <s v="0-24 Hours"/>
    <s v="50531252-02"/>
    <s v="LOTUS EDGE 25MM VALVE ASSEMBLY"/>
    <m/>
    <m/>
    <s v="23964952"/>
    <n v="1"/>
    <n v="1"/>
    <s v="23964952"/>
    <s v="ZPK1"/>
    <s v="      "/>
    <d v="2019-06-18T18:20:32"/>
    <s v="No"/>
    <x v="37"/>
    <s v="VAL-Edge Ass-Lashing to Braid25"/>
    <s v="VAL-VALVE ASSY"/>
    <x v="1"/>
    <s v="thilagd"/>
    <d v="2019-06-20T22:10:06"/>
    <s v="0 Days 8 Hrs"/>
    <m/>
    <m/>
    <m/>
    <m/>
    <m/>
    <s v="N"/>
    <m/>
    <m/>
    <n v="4281.8420000000006"/>
  </r>
  <r>
    <s v="23964953-001"/>
    <s v="Available"/>
    <s v="0-24 Hours"/>
    <s v="50531252-02"/>
    <s v="LOTUS EDGE 25MM VALVE ASSEMBLY"/>
    <m/>
    <m/>
    <s v="23964953"/>
    <n v="1"/>
    <n v="1"/>
    <s v="23964953"/>
    <s v="ZPK1"/>
    <s v="      "/>
    <d v="2019-06-18T16:10:02"/>
    <s v="No"/>
    <x v="10"/>
    <s v="VAL-Edge Ass-Seal to Leaflet25"/>
    <s v="VAL-VALVE ASSY"/>
    <x v="1"/>
    <s v="abdun20"/>
    <d v="2019-06-20T21:23:47"/>
    <s v="0 Days 9 Hrs"/>
    <m/>
    <m/>
    <m/>
    <m/>
    <m/>
    <s v="N"/>
    <m/>
    <m/>
    <n v="4281.8420000000006"/>
  </r>
  <r>
    <s v="23964954-001"/>
    <s v="Available"/>
    <s v="1-4 Days"/>
    <s v="50531252-02"/>
    <s v="LOTUS EDGE 25MM VALVE ASSEMBLY"/>
    <m/>
    <m/>
    <s v="23964954"/>
    <n v="1"/>
    <n v="1"/>
    <s v="23964954"/>
    <s v="ZPK1"/>
    <s v="      "/>
    <d v="2019-06-18T14:58:08"/>
    <s v="No"/>
    <x v="10"/>
    <s v="VAL-Edge Ass-Seal to Leaflet25"/>
    <s v="VAL-VALVE ASSY"/>
    <x v="1"/>
    <s v="mohdshn"/>
    <d v="2019-06-19T22:08:41"/>
    <s v="1 Days 8 Hrs"/>
    <m/>
    <m/>
    <m/>
    <m/>
    <m/>
    <s v="N"/>
    <m/>
    <m/>
    <n v="4281.8420000000006"/>
  </r>
  <r>
    <s v="23964955-001"/>
    <s v="Available"/>
    <s v="0-24 Hours"/>
    <s v="50531252-02"/>
    <s v="LOTUS EDGE 25MM VALVE ASSEMBLY"/>
    <m/>
    <m/>
    <s v="23964955"/>
    <n v="1"/>
    <n v="1"/>
    <s v="23964955"/>
    <s v="ZPK1"/>
    <s v="      "/>
    <d v="2019-06-18T18:38:07"/>
    <s v="No"/>
    <x v="10"/>
    <s v="VAL-Edge Ass-Seal to Leaflet25"/>
    <s v="VAL-VALVE ASSY"/>
    <x v="1"/>
    <s v="abdun20"/>
    <d v="2019-06-20T16:47:15"/>
    <s v="0 Days 14 Hrs"/>
    <m/>
    <m/>
    <m/>
    <m/>
    <m/>
    <s v="N"/>
    <m/>
    <m/>
    <n v="4281.8420000000006"/>
  </r>
  <r>
    <s v="23964956-001"/>
    <s v="Available"/>
    <s v="1-4 Days"/>
    <s v="50531252-02"/>
    <s v="LOTUS EDGE 25MM VALVE ASSEMBLY"/>
    <m/>
    <m/>
    <s v="23964956"/>
    <n v="1"/>
    <n v="1"/>
    <s v="23964956"/>
    <s v="ZPK1"/>
    <s v="      "/>
    <d v="2019-06-18T19:20:43"/>
    <s v="No"/>
    <x v="25"/>
    <s v="VAL-Edge Ass-Post to Braid25"/>
    <s v="VAL-VALVE ASSY"/>
    <x v="1"/>
    <s v="halimbh"/>
    <d v="2019-06-19T10:16:20"/>
    <s v="1 Days 20 Hrs"/>
    <m/>
    <m/>
    <m/>
    <m/>
    <m/>
    <s v="N"/>
    <m/>
    <m/>
    <n v="4281.8420000000006"/>
  </r>
  <r>
    <s v="23964957-001"/>
    <s v="Available"/>
    <s v="1-4 Days"/>
    <s v="50531252-02"/>
    <s v="LOTUS EDGE 25MM VALVE ASSEMBLY"/>
    <m/>
    <m/>
    <s v="23964957"/>
    <n v="1"/>
    <n v="1"/>
    <s v="23964957"/>
    <s v="ZPK1"/>
    <s v="      "/>
    <d v="2019-06-18T16:47:08"/>
    <s v="No"/>
    <x v="25"/>
    <s v="VAL-Edge Ass-Post to Braid25"/>
    <s v="VAL-VALVE ASSY"/>
    <x v="1"/>
    <s v="halimbh"/>
    <d v="2019-06-19T14:00:27"/>
    <s v="1 Days 16 Hrs"/>
    <m/>
    <m/>
    <m/>
    <m/>
    <m/>
    <s v="N"/>
    <m/>
    <m/>
    <n v="4281.8420000000006"/>
  </r>
  <r>
    <s v="23964958-001"/>
    <s v="Available"/>
    <s v="0-24 Hours"/>
    <s v="50531252-02"/>
    <s v="LOTUS EDGE 25MM VALVE ASSEMBLY"/>
    <m/>
    <m/>
    <s v="23964958"/>
    <n v="1"/>
    <n v="1"/>
    <s v="23964958"/>
    <s v="ZPK1"/>
    <s v="      "/>
    <d v="2019-06-18T21:22:55"/>
    <s v="No"/>
    <x v="25"/>
    <s v="VAL-Edge Ass-Post to Braid25"/>
    <s v="VAL-VALVE ASSY"/>
    <x v="1"/>
    <s v="mdakhin"/>
    <d v="2019-06-20T22:18:36"/>
    <s v="0 Days 8 Hrs"/>
    <m/>
    <m/>
    <m/>
    <m/>
    <m/>
    <s v="N"/>
    <m/>
    <m/>
    <n v="4281.8420000000006"/>
  </r>
  <r>
    <s v="23964969-001"/>
    <s v="Available"/>
    <s v="1-4 Days"/>
    <s v="91034670-01"/>
    <s v="SA4646 - 27MM STITCHED LEAFLET CE"/>
    <m/>
    <m/>
    <s v="23964969"/>
    <n v="1"/>
    <n v="1"/>
    <s v="23964969"/>
    <s v="ZPK1"/>
    <s v="      "/>
    <d v="2019-06-18T16:14:08"/>
    <s v="No"/>
    <x v="1"/>
    <s v="VAL-STITCH-STITCH INSPECT"/>
    <s v="VAL-STITCH LEAFLET"/>
    <x v="0"/>
    <s v="moktars"/>
    <d v="2019-06-18T23:09:53"/>
    <s v="2 Days 7 Hrs"/>
    <m/>
    <m/>
    <m/>
    <m/>
    <m/>
    <s v="N"/>
    <d v="2019-12-14T23:59:59"/>
    <m/>
    <n v="1001.4480000000001"/>
  </r>
  <r>
    <s v="23965000-001"/>
    <s v="Available"/>
    <s v="0-24 Hours"/>
    <s v="50531251-02"/>
    <s v="LOTUS EDGE 23MM VALVE ASSEMBLY PENANG"/>
    <m/>
    <m/>
    <s v="23965000"/>
    <n v="1"/>
    <n v="1"/>
    <s v="23965000"/>
    <s v="ZPK1"/>
    <s v="      "/>
    <d v="2019-06-19T07:33:11"/>
    <s v="No"/>
    <x v="19"/>
    <s v="VAL-Edge Ass-Post to Braid"/>
    <s v="VAL-VALVE ASSY"/>
    <x v="1"/>
    <s v="mats"/>
    <d v="2019-06-20T16:10:41"/>
    <s v="0 Days 14 Hrs"/>
    <m/>
    <m/>
    <m/>
    <m/>
    <m/>
    <s v="N"/>
    <m/>
    <m/>
    <n v="4134.3429999999998"/>
  </r>
  <r>
    <s v="23965001-001"/>
    <s v="Available"/>
    <s v="0-24 Hours"/>
    <s v="50531251-02"/>
    <s v="LOTUS EDGE 23MM VALVE ASSEMBLY PENANG"/>
    <m/>
    <m/>
    <s v="23965001"/>
    <n v="1"/>
    <n v="1"/>
    <s v="23965001"/>
    <s v="ZPK1"/>
    <s v="      "/>
    <d v="2019-06-18T19:44:07"/>
    <s v="No"/>
    <x v="19"/>
    <s v="VAL-Edge Ass-Post to Braid"/>
    <s v="VAL-VALVE ASSY"/>
    <x v="1"/>
    <s v="mdakhin"/>
    <d v="2019-06-20T18:08:35"/>
    <s v="0 Days 12 Hrs"/>
    <s v="PENNC0003437"/>
    <s v="CTOR"/>
    <s v="Closed"/>
    <s v="CTOR-TISSUE TORN P11"/>
    <s v="NC Rework"/>
    <s v="N"/>
    <m/>
    <m/>
    <n v="4134.3429999999998"/>
  </r>
  <r>
    <s v="23965002-001"/>
    <s v="Available"/>
    <s v="0-24 Hours"/>
    <s v="50531251-02"/>
    <s v="LOTUS EDGE 23MM VALVE ASSEMBLY PENANG"/>
    <m/>
    <m/>
    <s v="23965002"/>
    <n v="1"/>
    <n v="1"/>
    <s v="23965002"/>
    <s v="ZPK1"/>
    <s v="      "/>
    <d v="2019-06-19T07:03:37"/>
    <s v="No"/>
    <x v="4"/>
    <s v="VAL-Edge Ass-Seal to Leaflet"/>
    <s v="VAL-VALVE ASSY"/>
    <x v="1"/>
    <s v="mohdshn"/>
    <d v="2019-06-20T18:45:33"/>
    <s v="0 Days 12 Hrs"/>
    <m/>
    <m/>
    <m/>
    <m/>
    <m/>
    <s v="N"/>
    <m/>
    <m/>
    <n v="4134.3429999999998"/>
  </r>
  <r>
    <s v="23965003-001"/>
    <s v="Available"/>
    <s v="0-24 Hours"/>
    <s v="50531251-02"/>
    <s v="LOTUS EDGE 23MM VALVE ASSEMBLY PENANG"/>
    <m/>
    <m/>
    <s v="23965003"/>
    <n v="1"/>
    <n v="1"/>
    <s v="23965003"/>
    <s v="ZPK1"/>
    <s v="      "/>
    <d v="2019-06-19T09:15:19"/>
    <s v="No"/>
    <x v="27"/>
    <s v="VAL-Edge Ass-Post Braid Insp"/>
    <s v="VAL-VALVE ASSY"/>
    <x v="1"/>
    <s v="samsun1"/>
    <d v="2019-06-20T10:16:41"/>
    <s v="0 Days 20 Hrs"/>
    <m/>
    <m/>
    <m/>
    <m/>
    <m/>
    <s v="N"/>
    <m/>
    <m/>
    <n v="4134.3429999999998"/>
  </r>
  <r>
    <s v="23965004-001"/>
    <s v="Available"/>
    <s v="1-4 Days"/>
    <s v="50531251-02"/>
    <s v="LOTUS EDGE 23MM VALVE ASSEMBLY PENANG"/>
    <m/>
    <m/>
    <s v="23965004"/>
    <n v="1"/>
    <n v="1"/>
    <s v="23965004"/>
    <s v="ZPK1"/>
    <s v="      "/>
    <d v="2019-06-19T13:57:06"/>
    <s v="No"/>
    <x v="39"/>
    <s v="VAL-Edge Ass-CREATE ORDER"/>
    <s v="VAL-VALVE ASSY"/>
    <x v="1"/>
    <s v="madisas"/>
    <d v="2019-06-19T13:57:31"/>
    <s v="1 Days 17 Hrs"/>
    <m/>
    <m/>
    <m/>
    <m/>
    <m/>
    <s v="N"/>
    <m/>
    <m/>
    <n v="4134.3429999999998"/>
  </r>
  <r>
    <s v="23965005-001"/>
    <s v="Available"/>
    <s v="0-24 Hours"/>
    <s v="50531251-02"/>
    <s v="LOTUS EDGE 23MM VALVE ASSEMBLY PENANG"/>
    <m/>
    <m/>
    <s v="23965005"/>
    <n v="1"/>
    <n v="1"/>
    <s v="23965005"/>
    <s v="ZPK1"/>
    <s v="      "/>
    <d v="2019-06-19T11:58:24"/>
    <s v="No"/>
    <x v="19"/>
    <s v="VAL-Edge Ass-Post to Braid"/>
    <s v="VAL-VALVE ASSY"/>
    <x v="1"/>
    <s v="ahmadn"/>
    <d v="2019-06-20T15:10:12"/>
    <s v="0 Days 15 Hrs"/>
    <m/>
    <m/>
    <m/>
    <m/>
    <m/>
    <s v="N"/>
    <m/>
    <m/>
    <n v="4134.3429999999998"/>
  </r>
  <r>
    <s v="23965006-001"/>
    <s v="Available"/>
    <s v="0-24 Hours"/>
    <s v="50531252-02"/>
    <s v="LOTUS EDGE 25MM VALVE ASSEMBLY"/>
    <m/>
    <m/>
    <s v="23965006"/>
    <n v="1"/>
    <n v="1"/>
    <s v="23965006"/>
    <s v="ZPK1"/>
    <s v="      "/>
    <d v="2019-06-18T21:20:18"/>
    <s v="No"/>
    <x v="10"/>
    <s v="VAL-Edge Ass-Seal to Leaflet25"/>
    <s v="VAL-VALVE ASSY"/>
    <x v="1"/>
    <s v="mhdyusz"/>
    <d v="2019-06-20T16:33:21"/>
    <s v="0 Days 14 Hrs"/>
    <m/>
    <m/>
    <m/>
    <m/>
    <m/>
    <s v="N"/>
    <m/>
    <m/>
    <n v="4281.8420000000006"/>
  </r>
  <r>
    <s v="23965007-001"/>
    <s v="Available"/>
    <s v="1-4 Days"/>
    <s v="50531252-02"/>
    <s v="LOTUS EDGE 25MM VALVE ASSEMBLY"/>
    <m/>
    <m/>
    <s v="23965007"/>
    <n v="1"/>
    <n v="1"/>
    <s v="23965007"/>
    <s v="ZPK1"/>
    <s v="      "/>
    <d v="2019-06-18T21:18:33"/>
    <s v="No"/>
    <x v="44"/>
    <s v="VAL-Edge Ass-CREATE ORDER25"/>
    <s v="VAL-VALVE ASSY"/>
    <x v="1"/>
    <s v="zubitn"/>
    <d v="2019-06-18T21:18:44"/>
    <s v="2 Days 9 Hrs"/>
    <m/>
    <m/>
    <m/>
    <m/>
    <m/>
    <s v="N"/>
    <m/>
    <m/>
    <n v="4281.8420000000006"/>
  </r>
  <r>
    <s v="23965008-001"/>
    <s v="Available"/>
    <s v="0-24 Hours"/>
    <s v="50531252-02"/>
    <s v="LOTUS EDGE 25MM VALVE ASSEMBLY"/>
    <m/>
    <m/>
    <s v="23965008"/>
    <n v="1"/>
    <n v="1"/>
    <s v="23965008"/>
    <s v="ZPK1"/>
    <s v="      "/>
    <d v="2019-06-20T23:34:03"/>
    <s v="No"/>
    <x v="41"/>
    <s v="VAL-Edge Ass-Buckle to Braid25"/>
    <s v="VAL-VALVE ASSY"/>
    <x v="1"/>
    <s v="abuban1"/>
    <d v="2019-06-20T23:38:02"/>
    <s v="0 Days 7 Hrs"/>
    <m/>
    <m/>
    <m/>
    <m/>
    <m/>
    <s v="N"/>
    <m/>
    <m/>
    <n v="4281.8420000000006"/>
  </r>
  <r>
    <s v="23965010-001"/>
    <s v="Available"/>
    <s v="0-24 Hours"/>
    <s v="50531252-02"/>
    <s v="LOTUS EDGE 25MM VALVE ASSEMBLY"/>
    <m/>
    <m/>
    <s v="23965010"/>
    <n v="1"/>
    <n v="1"/>
    <s v="23965010"/>
    <s v="ZPK1"/>
    <s v="      "/>
    <d v="2019-06-20T20:48:55"/>
    <s v="No"/>
    <x v="45"/>
    <s v="VAL-Edge Ass-Buckle-Braid Ins25"/>
    <s v="VAL-VALVE ASSY"/>
    <x v="1"/>
    <s v="mohdsn2"/>
    <d v="2019-06-20T22:23:02"/>
    <s v="0 Days 8 Hrs"/>
    <m/>
    <m/>
    <m/>
    <m/>
    <m/>
    <s v="N"/>
    <m/>
    <m/>
    <n v="4281.8420000000006"/>
  </r>
  <r>
    <s v="23965011-001"/>
    <s v="Available"/>
    <s v="0-24 Hours"/>
    <s v="50531252-02"/>
    <s v="LOTUS EDGE 25MM VALVE ASSEMBLY"/>
    <m/>
    <m/>
    <s v="23965011"/>
    <n v="1"/>
    <n v="1"/>
    <s v="23965011"/>
    <s v="ZPK1"/>
    <s v="      "/>
    <d v="2019-06-20T17:36:32"/>
    <s v="No"/>
    <x v="45"/>
    <s v="VAL-Edge Ass-Buckle-Braid Ins25"/>
    <s v="VAL-VALVE ASSY"/>
    <x v="1"/>
    <s v="mohdsn2"/>
    <d v="2019-06-20T21:46:15"/>
    <s v="0 Days 9 Hrs"/>
    <m/>
    <m/>
    <m/>
    <m/>
    <m/>
    <s v="N"/>
    <m/>
    <m/>
    <n v="4281.8420000000006"/>
  </r>
  <r>
    <s v="23965012-001"/>
    <s v="Not Started"/>
    <s v="0-24 Hours"/>
    <s v="50531252-02"/>
    <s v="LOTUS EDGE 25MM VALVE ASSEMBLY"/>
    <m/>
    <m/>
    <s v="23965012"/>
    <n v="1"/>
    <n v="1"/>
    <s v="23965012"/>
    <s v="ZPK1"/>
    <s v="      "/>
    <m/>
    <s v="No"/>
    <x v="17"/>
    <m/>
    <m/>
    <x v="1"/>
    <m/>
    <d v="2019-06-20T13:01:50"/>
    <s v="0 Days 17 Hrs"/>
    <m/>
    <m/>
    <m/>
    <m/>
    <m/>
    <s v="N"/>
    <m/>
    <m/>
    <n v="4281.8420000000006"/>
  </r>
  <r>
    <s v="23965013-001"/>
    <s v="Available"/>
    <s v="0-24 Hours"/>
    <s v="50531252-02"/>
    <s v="LOTUS EDGE 25MM VALVE ASSEMBLY"/>
    <m/>
    <m/>
    <s v="23965013"/>
    <n v="1"/>
    <n v="1"/>
    <s v="23965013"/>
    <s v="ZPK1"/>
    <s v="      "/>
    <d v="2019-06-20T18:08:22"/>
    <s v="No"/>
    <x v="41"/>
    <s v="VAL-Edge Ass-Buckle to Braid25"/>
    <s v="VAL-VALVE ASSY"/>
    <x v="1"/>
    <s v="abuban1"/>
    <d v="2019-06-20T19:24:56"/>
    <s v="0 Days 11 Hrs"/>
    <m/>
    <m/>
    <m/>
    <m/>
    <m/>
    <s v="N"/>
    <m/>
    <m/>
    <n v="4281.8420000000006"/>
  </r>
  <r>
    <s v="23965014-001"/>
    <s v="Not Started"/>
    <s v="0-24 Hours"/>
    <s v="50531252-02"/>
    <s v="LOTUS EDGE 25MM VALVE ASSEMBLY"/>
    <m/>
    <m/>
    <s v="23965014"/>
    <n v="1"/>
    <n v="1"/>
    <s v="23965014"/>
    <s v="ZPK1"/>
    <s v="      "/>
    <m/>
    <s v="No"/>
    <x v="17"/>
    <m/>
    <m/>
    <x v="1"/>
    <m/>
    <d v="2019-06-20T13:02:16"/>
    <s v="0 Days 17 Hrs"/>
    <m/>
    <m/>
    <m/>
    <m/>
    <m/>
    <s v="N"/>
    <m/>
    <m/>
    <n v="4281.8420000000006"/>
  </r>
  <r>
    <s v="23965015-001"/>
    <s v="Not Started"/>
    <s v="0-24 Hours"/>
    <s v="50531252-02"/>
    <s v="LOTUS EDGE 25MM VALVE ASSEMBLY"/>
    <m/>
    <m/>
    <s v="23965015"/>
    <n v="1"/>
    <n v="1"/>
    <s v="23965015"/>
    <s v="ZPK1"/>
    <s v="      "/>
    <m/>
    <s v="No"/>
    <x v="17"/>
    <m/>
    <m/>
    <x v="1"/>
    <m/>
    <d v="2019-06-20T13:02:42"/>
    <s v="0 Days 17 Hrs"/>
    <m/>
    <m/>
    <m/>
    <m/>
    <m/>
    <s v="N"/>
    <m/>
    <m/>
    <n v="4281.8420000000006"/>
  </r>
  <r>
    <s v="23965016-001"/>
    <s v="Not Started"/>
    <s v="0-24 Hours"/>
    <s v="50531252-02"/>
    <s v="LOTUS EDGE 25MM VALVE ASSEMBLY"/>
    <m/>
    <m/>
    <s v="23965016"/>
    <n v="1"/>
    <n v="1"/>
    <s v="23965016"/>
    <s v="ZPK1"/>
    <s v="      "/>
    <m/>
    <s v="No"/>
    <x v="17"/>
    <m/>
    <m/>
    <x v="1"/>
    <m/>
    <d v="2019-06-20T13:02:46"/>
    <s v="0 Days 17 Hrs"/>
    <m/>
    <m/>
    <m/>
    <m/>
    <m/>
    <s v="N"/>
    <m/>
    <m/>
    <n v="4281.8420000000006"/>
  </r>
  <r>
    <s v="23965018-001"/>
    <s v="Available"/>
    <s v="0-24 Hours"/>
    <s v="50531252-02"/>
    <s v="LOTUS EDGE 25MM VALVE ASSEMBLY"/>
    <m/>
    <m/>
    <s v="23965018"/>
    <n v="1"/>
    <n v="1"/>
    <s v="23965018"/>
    <s v="ZPK1"/>
    <s v="      "/>
    <d v="2019-06-21T06:59:19"/>
    <s v="No"/>
    <x v="44"/>
    <s v="VAL-Edge Ass-CREATE ORDER25"/>
    <s v="VAL-VALVE ASSY"/>
    <x v="1"/>
    <s v="ramleer"/>
    <d v="2019-06-21T06:59:38"/>
    <s v="0 Days 0 Hrs"/>
    <m/>
    <m/>
    <m/>
    <m/>
    <m/>
    <s v="N"/>
    <m/>
    <m/>
    <n v="4281.8420000000006"/>
  </r>
  <r>
    <s v="23965019-001"/>
    <s v="Not Started"/>
    <s v="0-24 Hours"/>
    <s v="50531252-02"/>
    <s v="LOTUS EDGE 25MM VALVE ASSEMBLY"/>
    <m/>
    <m/>
    <s v="23965019"/>
    <n v="1"/>
    <n v="1"/>
    <s v="23965019"/>
    <s v="ZPK1"/>
    <s v="      "/>
    <m/>
    <s v="No"/>
    <x v="17"/>
    <m/>
    <m/>
    <x v="1"/>
    <m/>
    <d v="2019-06-20T13:00:19"/>
    <s v="0 Days 17 Hrs"/>
    <m/>
    <m/>
    <m/>
    <m/>
    <m/>
    <s v="N"/>
    <m/>
    <m/>
    <n v="4281.8420000000006"/>
  </r>
  <r>
    <s v="23965020-001"/>
    <s v="Not Started"/>
    <s v="0-24 Hours"/>
    <s v="50531252-02"/>
    <s v="LOTUS EDGE 25MM VALVE ASSEMBLY"/>
    <m/>
    <m/>
    <s v="23965020"/>
    <n v="1"/>
    <n v="1"/>
    <s v="23965020"/>
    <s v="ZPK1"/>
    <s v="      "/>
    <m/>
    <s v="No"/>
    <x v="17"/>
    <m/>
    <m/>
    <x v="1"/>
    <m/>
    <d v="2019-06-20T13:02:04"/>
    <s v="0 Days 17 Hrs"/>
    <m/>
    <m/>
    <m/>
    <m/>
    <m/>
    <s v="N"/>
    <m/>
    <m/>
    <n v="4281.8420000000006"/>
  </r>
  <r>
    <s v="23965021-001"/>
    <s v="Not Started"/>
    <s v="0-24 Hours"/>
    <s v="50531252-02"/>
    <s v="LOTUS EDGE 25MM VALVE ASSEMBLY"/>
    <m/>
    <m/>
    <s v="23965021"/>
    <n v="1"/>
    <n v="1"/>
    <s v="23965021"/>
    <s v="ZPK1"/>
    <s v="      "/>
    <m/>
    <s v="No"/>
    <x v="17"/>
    <m/>
    <m/>
    <x v="1"/>
    <m/>
    <d v="2019-06-20T13:01:43"/>
    <s v="0 Days 17 Hrs"/>
    <m/>
    <m/>
    <m/>
    <m/>
    <m/>
    <s v="N"/>
    <m/>
    <m/>
    <n v="4281.8420000000006"/>
  </r>
  <r>
    <s v="23965022-001"/>
    <s v="Not Started"/>
    <s v="0-24 Hours"/>
    <s v="50531252-02"/>
    <s v="LOTUS EDGE 25MM VALVE ASSEMBLY"/>
    <m/>
    <m/>
    <s v="23965022"/>
    <n v="1"/>
    <n v="1"/>
    <s v="23965022"/>
    <s v="ZPK1"/>
    <s v="      "/>
    <m/>
    <s v="No"/>
    <x v="17"/>
    <m/>
    <m/>
    <x v="1"/>
    <m/>
    <d v="2019-06-20T13:01:47"/>
    <s v="0 Days 17 Hrs"/>
    <m/>
    <m/>
    <m/>
    <m/>
    <m/>
    <s v="N"/>
    <m/>
    <m/>
    <n v="4281.8420000000006"/>
  </r>
  <r>
    <s v="23965023-001"/>
    <s v="Available"/>
    <s v="0-24 Hours"/>
    <s v="50531252-02"/>
    <s v="LOTUS EDGE 25MM VALVE ASSEMBLY"/>
    <m/>
    <m/>
    <s v="23965023"/>
    <n v="1"/>
    <n v="1"/>
    <s v="23965023"/>
    <s v="ZPK1"/>
    <s v="      "/>
    <d v="2019-06-20T19:29:29"/>
    <s v="No"/>
    <x v="41"/>
    <s v="VAL-Edge Ass-Buckle to Braid25"/>
    <s v="VAL-VALVE ASSY"/>
    <x v="1"/>
    <s v="abuban1"/>
    <d v="2019-06-20T22:11:13"/>
    <s v="0 Days 8 Hrs"/>
    <m/>
    <m/>
    <m/>
    <m/>
    <m/>
    <s v="N"/>
    <m/>
    <m/>
    <n v="4281.8420000000006"/>
  </r>
  <r>
    <s v="23965024-001"/>
    <s v="Not Started"/>
    <s v="0-24 Hours"/>
    <s v="50531252-02"/>
    <s v="LOTUS EDGE 25MM VALVE ASSEMBLY"/>
    <m/>
    <m/>
    <s v="23965024"/>
    <n v="1"/>
    <n v="1"/>
    <s v="23965024"/>
    <s v="ZPK1"/>
    <s v="      "/>
    <m/>
    <s v="No"/>
    <x v="17"/>
    <m/>
    <m/>
    <x v="1"/>
    <m/>
    <d v="2019-06-20T13:01:53"/>
    <s v="0 Days 17 Hrs"/>
    <m/>
    <m/>
    <m/>
    <m/>
    <m/>
    <s v="N"/>
    <m/>
    <m/>
    <n v="4281.8420000000006"/>
  </r>
  <r>
    <s v="23965040-001"/>
    <s v="Available"/>
    <s v="1-4 Days"/>
    <s v="91034655-01"/>
    <s v="SA4645 - 23MM STITCHED LEAFLET"/>
    <m/>
    <m/>
    <s v="23965040"/>
    <n v="1"/>
    <n v="1"/>
    <s v="23965040"/>
    <s v="ZPK1"/>
    <s v="      "/>
    <d v="2019-06-19T17:18:41"/>
    <s v="No"/>
    <x v="1"/>
    <s v="VAL-STITCH-STITCH INSPECT"/>
    <s v="VAL-STITCH LEAFLET"/>
    <x v="0"/>
    <s v="matnoon"/>
    <d v="2019-06-19T19:19:10"/>
    <s v="1 Days 11 Hrs"/>
    <m/>
    <m/>
    <m/>
    <m/>
    <m/>
    <s v="N"/>
    <d v="2019-12-14T23:59:59"/>
    <m/>
    <n v="999.62800000000004"/>
  </r>
  <r>
    <s v="23965042-001"/>
    <s v="Available"/>
    <s v="1-4 Days"/>
    <s v="91034655-01"/>
    <s v="SA4645 - 23MM STITCHED LEAFLET"/>
    <m/>
    <m/>
    <s v="23965042"/>
    <n v="1"/>
    <n v="1"/>
    <s v="23965042"/>
    <s v="ZPK1"/>
    <s v="      "/>
    <d v="2019-06-19T18:09:46"/>
    <s v="No"/>
    <x v="1"/>
    <s v="VAL-STITCH-STITCH INSPECT"/>
    <s v="VAL-STITCH LEAFLET"/>
    <x v="0"/>
    <s v="matnoon"/>
    <d v="2019-06-19T23:04:33"/>
    <s v="1 Days 7 Hrs"/>
    <m/>
    <m/>
    <m/>
    <m/>
    <m/>
    <s v="N"/>
    <d v="2019-12-14T23:59:59"/>
    <m/>
    <n v="999.62800000000004"/>
  </r>
  <r>
    <s v="23965043-001"/>
    <s v="Available"/>
    <s v="1-4 Days"/>
    <s v="91034655-01"/>
    <s v="SA4645 - 23MM STITCHED LEAFLET"/>
    <m/>
    <m/>
    <s v="23965043"/>
    <n v="1"/>
    <n v="1"/>
    <s v="23965043"/>
    <s v="ZPK1"/>
    <s v="      "/>
    <d v="2019-06-19T11:58:48"/>
    <s v="No"/>
    <x v="1"/>
    <s v="VAL-STITCH-STITCH INSPECT"/>
    <s v="VAL-STITCH LEAFLET"/>
    <x v="0"/>
    <s v="moktars"/>
    <d v="2019-06-19T21:43:12"/>
    <s v="1 Days 9 Hrs"/>
    <m/>
    <m/>
    <m/>
    <m/>
    <m/>
    <s v="N"/>
    <d v="2019-12-14T23:59:59"/>
    <m/>
    <n v="999.62800000000004"/>
  </r>
  <r>
    <s v="23965045-001"/>
    <s v="Available"/>
    <s v="0-24 Hours"/>
    <s v="91034655-01"/>
    <s v="SA4645 - 23MM STITCHED LEAFLET"/>
    <m/>
    <m/>
    <s v="23965045"/>
    <n v="1"/>
    <n v="1"/>
    <s v="23965045"/>
    <s v="ZPK1"/>
    <s v="      "/>
    <d v="2019-06-19T12:52:14"/>
    <s v="No"/>
    <x v="1"/>
    <s v="VAL-STITCH-STITCH INSPECT"/>
    <s v="VAL-STITCH LEAFLET"/>
    <x v="0"/>
    <s v="ramana"/>
    <d v="2019-06-20T13:11:07"/>
    <s v="0 Days 17 Hrs"/>
    <m/>
    <m/>
    <m/>
    <m/>
    <m/>
    <s v="N"/>
    <d v="2019-12-14T23:59:59"/>
    <m/>
    <n v="999.62800000000004"/>
  </r>
  <r>
    <s v="23965046-001"/>
    <s v="Available"/>
    <s v="0-24 Hours"/>
    <s v="91034655-01"/>
    <s v="SA4645 - 23MM STITCHED LEAFLET"/>
    <m/>
    <m/>
    <s v="23965046"/>
    <n v="1"/>
    <n v="1"/>
    <s v="23965046"/>
    <s v="ZPK1"/>
    <s v="      "/>
    <d v="2019-06-19T12:58:32"/>
    <s v="No"/>
    <x v="1"/>
    <s v="VAL-STITCH-STITCH INSPECT"/>
    <s v="VAL-STITCH LEAFLET"/>
    <x v="0"/>
    <s v="ramana"/>
    <d v="2019-06-20T10:01:04"/>
    <s v="0 Days 20 Hrs"/>
    <m/>
    <m/>
    <m/>
    <m/>
    <m/>
    <s v="N"/>
    <d v="2019-12-14T23:59:59"/>
    <m/>
    <n v="999.62800000000004"/>
  </r>
  <r>
    <s v="23965047-001"/>
    <s v="Available"/>
    <s v="1-4 Days"/>
    <s v="91034655-01"/>
    <s v="SA4645 - 23MM STITCHED LEAFLET"/>
    <m/>
    <m/>
    <s v="23965047"/>
    <n v="1"/>
    <n v="1"/>
    <s v="23965047"/>
    <s v="ZPK1"/>
    <s v="      "/>
    <d v="2019-06-19T12:49:45"/>
    <s v="No"/>
    <x v="1"/>
    <s v="VAL-STITCH-STITCH INSPECT"/>
    <s v="VAL-STITCH LEAFLET"/>
    <x v="0"/>
    <s v="moktars"/>
    <d v="2019-06-19T21:53:05"/>
    <s v="1 Days 9 Hrs"/>
    <m/>
    <m/>
    <m/>
    <m/>
    <m/>
    <s v="N"/>
    <d v="2019-12-14T23:59:59"/>
    <m/>
    <n v="999.62800000000004"/>
  </r>
  <r>
    <s v="23965053-001"/>
    <s v="Available"/>
    <s v="1-4 Days"/>
    <s v="91034655-01"/>
    <s v="SA4645 - 23MM STITCHED LEAFLET"/>
    <m/>
    <m/>
    <s v="23965053"/>
    <n v="1"/>
    <n v="1"/>
    <s v="23965053"/>
    <s v="ZPK1"/>
    <s v="      "/>
    <d v="2019-06-19T10:21:59"/>
    <s v="No"/>
    <x v="1"/>
    <s v="VAL-STITCH-STITCH INSPECT"/>
    <s v="VAL-STITCH LEAFLET"/>
    <x v="0"/>
    <s v="moktars"/>
    <d v="2019-06-19T18:21:09"/>
    <s v="1 Days 12 Hrs"/>
    <m/>
    <m/>
    <m/>
    <m/>
    <m/>
    <s v="N"/>
    <d v="2019-12-14T23:59:59"/>
    <m/>
    <n v="999.62800000000004"/>
  </r>
  <r>
    <s v="23965061-001"/>
    <s v="Available"/>
    <s v="0-24 Hours"/>
    <s v="50535701-01"/>
    <s v="LOTUS EDGE STITCHED LEAFLET BSC - 25MM"/>
    <m/>
    <m/>
    <s v="23965061"/>
    <n v="1"/>
    <n v="1"/>
    <s v="23965061"/>
    <s v="ZPK1"/>
    <s v="      "/>
    <d v="2019-06-20T13:43:24"/>
    <s v="No"/>
    <x v="29"/>
    <s v="VAL-STITCH-POST TO LEAFLET"/>
    <s v="VAL-STITCH LEAFLET"/>
    <x v="0"/>
    <s v="arifinn"/>
    <d v="2019-06-20T15:52:42"/>
    <s v="0 Days 15 Hrs"/>
    <m/>
    <m/>
    <m/>
    <m/>
    <m/>
    <s v="N"/>
    <d v="2019-12-14T23:59:59"/>
    <m/>
    <n v="1692.0720000000001"/>
  </r>
  <r>
    <s v="23965065-001"/>
    <s v="Not Started"/>
    <s v="1-4 Days"/>
    <s v="50535701-01"/>
    <s v="LOTUS EDGE STITCHED LEAFLET BSC - 25MM"/>
    <m/>
    <m/>
    <s v="23965065"/>
    <n v="1"/>
    <n v="1"/>
    <s v="23965065"/>
    <s v="ZPK1"/>
    <s v="      "/>
    <m/>
    <s v="No"/>
    <x v="17"/>
    <m/>
    <m/>
    <x v="0"/>
    <m/>
    <d v="2019-06-18T09:35:40"/>
    <s v="2 Days 21 Hrs"/>
    <m/>
    <m/>
    <m/>
    <m/>
    <m/>
    <s v="N"/>
    <m/>
    <m/>
    <n v="1692.0720000000001"/>
  </r>
  <r>
    <s v="23965067-001"/>
    <s v="Available"/>
    <s v="0-24 Hours"/>
    <s v="50535701-01"/>
    <s v="LOTUS EDGE STITCHED LEAFLET BSC - 25MM"/>
    <m/>
    <m/>
    <s v="23965067"/>
    <n v="1"/>
    <n v="1"/>
    <s v="23965067"/>
    <s v="ZPK1"/>
    <s v="      "/>
    <d v="2019-06-19T07:00:01"/>
    <s v="No"/>
    <x v="28"/>
    <s v="VAL-STITCH-STITCH LEAFLET"/>
    <s v="VAL-STITCH LEAFLET"/>
    <x v="0"/>
    <s v="lianan"/>
    <d v="2019-06-20T15:32:07"/>
    <s v="0 Days 15 Hrs"/>
    <m/>
    <m/>
    <m/>
    <m/>
    <m/>
    <s v="N"/>
    <d v="2019-12-14T23:59:59"/>
    <m/>
    <n v="1692.0720000000001"/>
  </r>
  <r>
    <s v="23965068-001"/>
    <s v="Available"/>
    <s v="1-4 Days"/>
    <s v="50535701-01"/>
    <s v="LOTUS EDGE STITCHED LEAFLET BSC - 25MM"/>
    <m/>
    <m/>
    <s v="23965068"/>
    <n v="1"/>
    <n v="1"/>
    <s v="23965068"/>
    <s v="ZPK1"/>
    <s v="      "/>
    <d v="2019-06-18T22:12:09"/>
    <s v="No"/>
    <x v="29"/>
    <s v="VAL-STITCH-POST TO LEAFLET"/>
    <s v="VAL-STITCH LEAFLET"/>
    <x v="0"/>
    <s v="zainan1"/>
    <d v="2019-06-19T17:40:00"/>
    <s v="1 Days 13 Hrs"/>
    <s v="PENNC0003442"/>
    <s v="PLFE"/>
    <s v="InNCRework"/>
    <s v="PLFE-FAILS FREE EDGE LENGTH/EXTENSION TESTING"/>
    <s v="NC Rework"/>
    <s v="N"/>
    <d v="2019-12-14T23:59:59"/>
    <m/>
    <n v="1692.0720000000001"/>
  </r>
  <r>
    <s v="23965069-001"/>
    <s v="Available"/>
    <s v="0-24 Hours"/>
    <s v="50535701-01"/>
    <s v="LOTUS EDGE STITCHED LEAFLET BSC - 25MM"/>
    <m/>
    <m/>
    <s v="23965069"/>
    <n v="1"/>
    <n v="1"/>
    <s v="23965069"/>
    <s v="ZPK1"/>
    <s v="      "/>
    <d v="2019-06-20T23:13:12"/>
    <s v="No"/>
    <x v="43"/>
    <s v="VAL-STITCH-CREATE ORDER"/>
    <s v="VAL-STITCH LEAFLET"/>
    <x v="0"/>
    <s v="abubakn"/>
    <d v="2019-06-20T23:13:27"/>
    <s v="0 Days 7 Hrs"/>
    <m/>
    <m/>
    <m/>
    <m/>
    <m/>
    <s v="N"/>
    <d v="2019-12-14T23:59:59"/>
    <m/>
    <n v="1692.0720000000001"/>
  </r>
  <r>
    <s v="23965070-001"/>
    <s v="Available"/>
    <s v="0-24 Hours"/>
    <s v="50535701-01"/>
    <s v="LOTUS EDGE STITCHED LEAFLET BSC - 25MM"/>
    <m/>
    <m/>
    <s v="23965070"/>
    <n v="1"/>
    <n v="1"/>
    <s v="23965070"/>
    <s v="ZPK1"/>
    <s v="      "/>
    <d v="2019-06-18T20:08:10"/>
    <s v="No"/>
    <x v="29"/>
    <s v="VAL-STITCH-POST TO LEAFLET"/>
    <s v="VAL-STITCH LEAFLET"/>
    <x v="0"/>
    <s v="abduln3"/>
    <d v="2019-06-20T19:02:10"/>
    <s v="0 Days 11 Hrs"/>
    <s v="PENNC0003432"/>
    <s v="PLFE"/>
    <s v="Closed"/>
    <s v="FAILS FREE EDGE LENGHT/EXTENSION TESTING(PLFE)"/>
    <s v="NC Rework"/>
    <s v="N"/>
    <d v="2019-12-14T23:59:59"/>
    <m/>
    <n v="1692.0720000000001"/>
  </r>
  <r>
    <s v="23965071-001"/>
    <s v="Available"/>
    <s v="1-4 Days"/>
    <s v="50535701-01"/>
    <s v="LOTUS EDGE STITCHED LEAFLET BSC - 25MM"/>
    <m/>
    <m/>
    <s v="23965071"/>
    <n v="1"/>
    <n v="1"/>
    <s v="23965071"/>
    <s v="ZPK1"/>
    <s v="      "/>
    <d v="2019-06-19T17:43:57"/>
    <s v="No"/>
    <x v="29"/>
    <s v="VAL-STITCH-POST TO LEAFLET"/>
    <s v="VAL-STITCH LEAFLET"/>
    <x v="0"/>
    <s v="zainan1"/>
    <d v="2019-06-19T19:17:22"/>
    <s v="1 Days 11 Hrs"/>
    <s v="PENNC0003448"/>
    <s v="PLFE"/>
    <s v="InNCRework"/>
    <s v="PLFE-FAILS FREE EDGE LENGTH/EXTENSION TESTING"/>
    <s v="NC Rework"/>
    <s v="N"/>
    <d v="2019-12-14T23:59:59"/>
    <m/>
    <n v="1692.0720000000001"/>
  </r>
  <r>
    <s v="23965072-001"/>
    <s v="Available"/>
    <s v="1-4 Days"/>
    <s v="91034670-01"/>
    <s v="SA4646 - 27MM STITCHED LEAFLET CE"/>
    <m/>
    <m/>
    <s v="23965072"/>
    <n v="1"/>
    <n v="1"/>
    <s v="23965072"/>
    <s v="ZPK1"/>
    <s v="      "/>
    <d v="2019-06-18T18:41:14"/>
    <s v="No"/>
    <x v="1"/>
    <s v="VAL-STITCH-STITCH INSPECT"/>
    <s v="VAL-STITCH LEAFLET"/>
    <x v="0"/>
    <s v="moktars"/>
    <d v="2019-06-18T22:10:31"/>
    <s v="2 Days 8 Hrs"/>
    <m/>
    <m/>
    <m/>
    <m/>
    <m/>
    <s v="N"/>
    <d v="2019-12-14T23:59:59"/>
    <m/>
    <n v="1001.4480000000001"/>
  </r>
  <r>
    <s v="23965073-001"/>
    <s v="Available"/>
    <s v="1-4 Days"/>
    <s v="91034670-01"/>
    <s v="SA4646 - 27MM STITCHED LEAFLET CE"/>
    <m/>
    <m/>
    <s v="23965073"/>
    <n v="1"/>
    <n v="1"/>
    <s v="23965073"/>
    <s v="ZPK1"/>
    <s v="      "/>
    <d v="2019-06-18T16:43:56"/>
    <s v="No"/>
    <x v="1"/>
    <s v="VAL-STITCH-STITCH INSPECT"/>
    <s v="VAL-STITCH LEAFLET"/>
    <x v="0"/>
    <s v="matnoon"/>
    <d v="2019-06-18T23:29:08"/>
    <s v="2 Days 7 Hrs"/>
    <m/>
    <m/>
    <m/>
    <m/>
    <m/>
    <s v="N"/>
    <d v="2019-12-14T23:59:59"/>
    <m/>
    <n v="1001.4480000000001"/>
  </r>
  <r>
    <s v="23965075-001"/>
    <s v="Available"/>
    <s v="1-4 Days"/>
    <s v="91034670-01"/>
    <s v="SA4646 - 27MM STITCHED LEAFLET CE"/>
    <m/>
    <m/>
    <s v="23965075"/>
    <n v="1"/>
    <n v="1"/>
    <s v="23965075"/>
    <s v="ZPK1"/>
    <s v="      "/>
    <d v="2019-06-18T16:10:40"/>
    <s v="No"/>
    <x v="1"/>
    <s v="VAL-STITCH-STITCH INSPECT"/>
    <s v="VAL-STITCH LEAFLET"/>
    <x v="0"/>
    <s v="moktars"/>
    <d v="2019-06-18T19:21:31"/>
    <s v="2 Days 11 Hrs"/>
    <m/>
    <m/>
    <m/>
    <m/>
    <m/>
    <s v="N"/>
    <d v="2019-12-14T23:59:59"/>
    <m/>
    <n v="1001.4480000000001"/>
  </r>
  <r>
    <s v="23965076-001"/>
    <s v="Available"/>
    <s v="1-4 Days"/>
    <s v="91034670-01"/>
    <s v="SA4646 - 27MM STITCHED LEAFLET CE"/>
    <m/>
    <m/>
    <s v="23965076"/>
    <n v="1"/>
    <n v="1"/>
    <s v="23965076"/>
    <s v="ZPK1"/>
    <s v="      "/>
    <d v="2019-06-18T15:50:25"/>
    <s v="No"/>
    <x v="1"/>
    <s v="VAL-STITCH-STITCH INSPECT"/>
    <s v="VAL-STITCH LEAFLET"/>
    <x v="0"/>
    <s v="zulkifa"/>
    <d v="2019-06-18T18:24:48"/>
    <s v="2 Days 12 Hrs"/>
    <m/>
    <m/>
    <m/>
    <m/>
    <m/>
    <s v="N"/>
    <d v="2019-12-14T23:59:59"/>
    <m/>
    <n v="1001.4480000000001"/>
  </r>
  <r>
    <s v="23965077-001"/>
    <s v="Available"/>
    <s v="1-4 Days"/>
    <s v="91034670-01"/>
    <s v="SA4646 - 27MM STITCHED LEAFLET CE"/>
    <m/>
    <m/>
    <s v="23965077"/>
    <n v="1"/>
    <n v="1"/>
    <s v="23965077"/>
    <s v="ZPK1"/>
    <s v="      "/>
    <d v="2019-06-18T21:48:57"/>
    <s v="No"/>
    <x v="20"/>
    <s v="VAL-STITCH-STITCH LEAFLET"/>
    <s v="VAL-STITCH LEAFLET"/>
    <x v="0"/>
    <s v="shafieh"/>
    <d v="2019-06-18T22:57:07"/>
    <s v="2 Days 8 Hrs"/>
    <m/>
    <m/>
    <m/>
    <m/>
    <m/>
    <s v="N"/>
    <d v="2019-12-14T23:59:59"/>
    <m/>
    <n v="1001.4480000000001"/>
  </r>
  <r>
    <s v="23965078-001"/>
    <s v="Available"/>
    <s v="0-24 Hours"/>
    <s v="91034670-01"/>
    <s v="SA4646 - 27MM STITCHED LEAFLET CE"/>
    <m/>
    <m/>
    <s v="23965078"/>
    <n v="1"/>
    <n v="1"/>
    <s v="23965078"/>
    <s v="ZPK1"/>
    <s v="      "/>
    <d v="2019-06-18T19:12:53"/>
    <s v="No"/>
    <x v="1"/>
    <s v="VAL-STITCH-STITCH INSPECT"/>
    <s v="VAL-STITCH LEAFLET"/>
    <x v="0"/>
    <s v="zulkifa"/>
    <d v="2019-06-20T11:15:25"/>
    <s v="0 Days 19 Hrs"/>
    <m/>
    <m/>
    <m/>
    <m/>
    <m/>
    <s v="N"/>
    <d v="2019-12-14T23:59:59"/>
    <m/>
    <n v="1001.4480000000001"/>
  </r>
  <r>
    <s v="23965079-001"/>
    <s v="Available"/>
    <s v="0-24 Hours"/>
    <s v="91034670-01"/>
    <s v="SA4646 - 27MM STITCHED LEAFLET CE"/>
    <m/>
    <m/>
    <s v="23965079"/>
    <n v="1"/>
    <n v="1"/>
    <s v="23965079"/>
    <s v="ZPK1"/>
    <s v="      "/>
    <d v="2019-06-20T15:49:01"/>
    <s v="No"/>
    <x v="1"/>
    <s v="VAL-STITCH-STITCH INSPECT"/>
    <s v="VAL-STITCH LEAFLET"/>
    <x v="0"/>
    <s v="zulkifa"/>
    <d v="2019-06-20T18:16:25"/>
    <s v="0 Days 12 Hrs"/>
    <m/>
    <m/>
    <m/>
    <m/>
    <m/>
    <s v="N"/>
    <d v="2019-12-14T23:59:59"/>
    <m/>
    <n v="1001.4480000000001"/>
  </r>
  <r>
    <s v="23965080-001"/>
    <s v="Available"/>
    <s v="0-24 Hours"/>
    <s v="91034670-01"/>
    <s v="SA4646 - 27MM STITCHED LEAFLET CE"/>
    <m/>
    <m/>
    <s v="23965080"/>
    <n v="1"/>
    <n v="1"/>
    <s v="23965080"/>
    <s v="ZPK1"/>
    <s v="      "/>
    <d v="2019-06-20T19:02:20"/>
    <s v="No"/>
    <x v="1"/>
    <s v="VAL-STITCH-STITCH INSPECT"/>
    <s v="VAL-STITCH LEAFLET"/>
    <x v="0"/>
    <s v="moktars"/>
    <d v="2019-06-20T20:04:58"/>
    <s v="0 Days 10 Hrs"/>
    <m/>
    <m/>
    <m/>
    <m/>
    <m/>
    <s v="N"/>
    <d v="2019-12-14T23:59:59"/>
    <m/>
    <n v="1001.4480000000001"/>
  </r>
  <r>
    <s v="23965081-001"/>
    <s v="Available"/>
    <s v="0-24 Hours"/>
    <s v="91034670-01"/>
    <s v="SA4646 - 27MM STITCHED LEAFLET CE"/>
    <m/>
    <m/>
    <s v="23965081"/>
    <n v="1"/>
    <n v="1"/>
    <s v="23965081"/>
    <s v="ZPK1"/>
    <s v="      "/>
    <d v="2019-06-20T18:55:53"/>
    <s v="No"/>
    <x v="20"/>
    <s v="VAL-STITCH-STITCH LEAFLET"/>
    <s v="VAL-STITCH LEAFLET"/>
    <x v="0"/>
    <s v="latifs"/>
    <d v="2019-06-20T19:45:27"/>
    <s v="0 Days 11 Hrs"/>
    <m/>
    <m/>
    <m/>
    <m/>
    <m/>
    <s v="N"/>
    <d v="2019-12-14T23:59:59"/>
    <m/>
    <n v="1001.4480000000001"/>
  </r>
  <r>
    <s v="23965082-001"/>
    <s v="Available"/>
    <s v="0-24 Hours"/>
    <s v="91034670-01"/>
    <s v="SA4646 - 27MM STITCHED LEAFLET CE"/>
    <m/>
    <m/>
    <s v="23965082"/>
    <n v="1"/>
    <n v="1"/>
    <s v="23965082"/>
    <s v="ZPK1"/>
    <s v="      "/>
    <d v="2019-06-20T12:53:36"/>
    <s v="No"/>
    <x v="1"/>
    <s v="VAL-STITCH-STITCH INSPECT"/>
    <s v="VAL-STITCH LEAFLET"/>
    <x v="0"/>
    <s v="moktars"/>
    <d v="2019-06-20T17:49:36"/>
    <s v="0 Days 13 Hrs"/>
    <m/>
    <m/>
    <m/>
    <m/>
    <m/>
    <s v="N"/>
    <d v="2019-12-14T23:59:59"/>
    <m/>
    <n v="1001.4480000000001"/>
  </r>
  <r>
    <s v="23965083-001"/>
    <s v="Available"/>
    <s v="1-4 Days"/>
    <s v="91034670-01"/>
    <s v="SA4646 - 27MM STITCHED LEAFLET CE"/>
    <m/>
    <m/>
    <s v="23965083"/>
    <n v="1"/>
    <n v="1"/>
    <s v="23965083"/>
    <s v="ZPK1"/>
    <s v="      "/>
    <d v="2019-06-18T15:52:00"/>
    <s v="No"/>
    <x v="1"/>
    <s v="VAL-STITCH-STITCH INSPECT"/>
    <s v="VAL-STITCH LEAFLET"/>
    <x v="0"/>
    <s v="moktars"/>
    <d v="2019-06-19T19:25:08"/>
    <s v="1 Days 11 Hrs"/>
    <m/>
    <m/>
    <m/>
    <m/>
    <m/>
    <s v="N"/>
    <d v="2019-12-14T23:59:59"/>
    <m/>
    <n v="1001.4480000000001"/>
  </r>
  <r>
    <s v="23965084-001"/>
    <s v="Available"/>
    <s v="0-24 Hours"/>
    <s v="91034670-01"/>
    <s v="SA4646 - 27MM STITCHED LEAFLET CE"/>
    <m/>
    <m/>
    <s v="23965084"/>
    <n v="1"/>
    <n v="1"/>
    <s v="23965084"/>
    <s v="ZPK1"/>
    <s v="      "/>
    <d v="2019-06-20T20:14:58"/>
    <s v="No"/>
    <x v="20"/>
    <s v="VAL-STITCH-STITCH LEAFLET"/>
    <s v="VAL-STITCH LEAFLET"/>
    <x v="0"/>
    <s v="halima"/>
    <d v="2019-06-20T22:11:24"/>
    <s v="0 Days 8 Hrs"/>
    <m/>
    <m/>
    <m/>
    <m/>
    <m/>
    <s v="N"/>
    <d v="2019-12-14T23:59:59"/>
    <m/>
    <n v="1001.4480000000001"/>
  </r>
  <r>
    <s v="23965085-001"/>
    <s v="Available"/>
    <s v="0-24 Hours"/>
    <s v="91034670-01"/>
    <s v="SA4646 - 27MM STITCHED LEAFLET CE"/>
    <m/>
    <m/>
    <s v="23965085"/>
    <n v="1"/>
    <n v="1"/>
    <s v="23965085"/>
    <s v="ZPK1"/>
    <s v="      "/>
    <d v="2019-06-20T10:31:45"/>
    <s v="No"/>
    <x v="1"/>
    <s v="VAL-STITCH-STITCH INSPECT"/>
    <s v="VAL-STITCH LEAFLET"/>
    <x v="0"/>
    <s v="zulkifa"/>
    <d v="2019-06-20T14:48:56"/>
    <s v="0 Days 16 Hrs"/>
    <m/>
    <m/>
    <m/>
    <m/>
    <m/>
    <s v="N"/>
    <d v="2019-12-14T23:59:59"/>
    <m/>
    <n v="1001.4480000000001"/>
  </r>
  <r>
    <s v="23965086-001"/>
    <s v="Available"/>
    <s v="0-24 Hours"/>
    <s v="91034670-01"/>
    <s v="SA4646 - 27MM STITCHED LEAFLET CE"/>
    <m/>
    <m/>
    <s v="23965086"/>
    <n v="1"/>
    <n v="1"/>
    <s v="23965086"/>
    <s v="ZPK1"/>
    <s v="      "/>
    <d v="2019-06-20T15:47:09"/>
    <s v="No"/>
    <x v="1"/>
    <s v="VAL-STITCH-STITCH INSPECT"/>
    <s v="VAL-STITCH LEAFLET"/>
    <x v="0"/>
    <s v="moktars"/>
    <d v="2019-06-20T19:10:46"/>
    <s v="0 Days 11 Hrs"/>
    <m/>
    <m/>
    <m/>
    <m/>
    <m/>
    <s v="N"/>
    <d v="2019-12-14T23:59:59"/>
    <m/>
    <n v="1001.4480000000001"/>
  </r>
  <r>
    <s v="23965087-001"/>
    <s v="Not Started"/>
    <s v="0-24 Hours"/>
    <s v="91034670-01"/>
    <s v="SA4646 - 27MM STITCHED LEAFLET CE"/>
    <m/>
    <m/>
    <s v="23965087"/>
    <n v="1"/>
    <n v="1"/>
    <s v="23965087"/>
    <s v="ZPK1"/>
    <s v="      "/>
    <m/>
    <s v="No"/>
    <x v="17"/>
    <m/>
    <m/>
    <x v="0"/>
    <m/>
    <d v="2019-06-20T07:52:19"/>
    <s v="0 Days 23 Hrs"/>
    <m/>
    <m/>
    <m/>
    <m/>
    <m/>
    <s v="N"/>
    <m/>
    <m/>
    <n v="1001.4480000000001"/>
  </r>
  <r>
    <s v="23965088-001"/>
    <s v="Available"/>
    <s v="0-24 Hours"/>
    <s v="91034670-01"/>
    <s v="SA4646 - 27MM STITCHED LEAFLET CE"/>
    <m/>
    <m/>
    <s v="23965088"/>
    <n v="1"/>
    <n v="1"/>
    <s v="23965088"/>
    <s v="ZPK1"/>
    <s v="      "/>
    <d v="2019-06-20T18:14:59"/>
    <s v="No"/>
    <x v="1"/>
    <s v="VAL-STITCH-STITCH INSPECT"/>
    <s v="VAL-STITCH LEAFLET"/>
    <x v="0"/>
    <s v="moktars"/>
    <d v="2019-06-20T19:56:53"/>
    <s v="0 Days 11 Hrs"/>
    <m/>
    <m/>
    <m/>
    <m/>
    <m/>
    <s v="N"/>
    <d v="2019-12-14T23:59:59"/>
    <m/>
    <n v="1001.4480000000001"/>
  </r>
  <r>
    <s v="23965089-001"/>
    <s v="Available"/>
    <s v="0-24 Hours"/>
    <s v="91034670-01"/>
    <s v="SA4646 - 27MM STITCHED LEAFLET CE"/>
    <m/>
    <m/>
    <s v="23965089"/>
    <n v="1"/>
    <n v="1"/>
    <s v="23965089"/>
    <s v="ZPK1"/>
    <s v="      "/>
    <d v="2019-06-20T12:50:16"/>
    <s v="No"/>
    <x v="20"/>
    <s v="VAL-STITCH-STITCH LEAFLET"/>
    <s v="VAL-STITCH LEAFLET"/>
    <x v="0"/>
    <s v="hamzahs"/>
    <d v="2019-06-20T13:57:09"/>
    <s v="0 Days 17 Hrs"/>
    <m/>
    <m/>
    <m/>
    <m/>
    <m/>
    <s v="N"/>
    <d v="2019-12-14T23:59:59"/>
    <m/>
    <n v="1001.4480000000001"/>
  </r>
  <r>
    <s v="23965090-001"/>
    <s v="Available"/>
    <s v="0-24 Hours"/>
    <s v="91034670-01"/>
    <s v="SA4646 - 27MM STITCHED LEAFLET CE"/>
    <m/>
    <m/>
    <s v="23965090"/>
    <n v="1"/>
    <n v="1"/>
    <s v="23965090"/>
    <s v="ZPK1"/>
    <s v="      "/>
    <d v="2019-06-20T22:20:49"/>
    <s v="No"/>
    <x v="20"/>
    <s v="VAL-STITCH-STITCH LEAFLET"/>
    <s v="VAL-STITCH LEAFLET"/>
    <x v="0"/>
    <s v="halima"/>
    <d v="2019-06-20T23:03:30"/>
    <s v="0 Days 7 Hrs"/>
    <m/>
    <m/>
    <m/>
    <m/>
    <m/>
    <s v="N"/>
    <d v="2019-12-14T23:59:59"/>
    <m/>
    <n v="1001.4480000000001"/>
  </r>
  <r>
    <s v="23965091-001"/>
    <s v="Available"/>
    <s v="0-24 Hours"/>
    <s v="91034670-01"/>
    <s v="SA4646 - 27MM STITCHED LEAFLET CE"/>
    <m/>
    <m/>
    <s v="23965091"/>
    <n v="1"/>
    <n v="1"/>
    <s v="23965091"/>
    <s v="ZPK1"/>
    <s v="      "/>
    <d v="2019-06-20T17:53:33"/>
    <s v="No"/>
    <x v="20"/>
    <s v="VAL-STITCH-STITCH LEAFLET"/>
    <s v="VAL-STITCH LEAFLET"/>
    <x v="0"/>
    <s v="latifs"/>
    <d v="2019-06-20T18:48:02"/>
    <s v="0 Days 12 Hrs"/>
    <m/>
    <m/>
    <m/>
    <m/>
    <m/>
    <s v="N"/>
    <d v="2019-12-14T23:59:59"/>
    <m/>
    <n v="1001.4480000000001"/>
  </r>
  <r>
    <s v="23967746-001"/>
    <s v="Available"/>
    <s v="1-4 Days"/>
    <s v="90918129-01"/>
    <s v="0.60 GLUTARALDEHYDE STERILANT"/>
    <m/>
    <m/>
    <s v="23967746"/>
    <n v="130000"/>
    <n v="130000"/>
    <s v="23967746"/>
    <s v="ZPK1"/>
    <s v="      "/>
    <d v="2019-06-18T07:41:10"/>
    <s v="No"/>
    <x v="42"/>
    <s v="VAL-GLUT-FINAL PACK"/>
    <s v="VAL-GLUT"/>
    <x v="3"/>
    <s v="ismails"/>
    <d v="2019-06-18T14:26:50"/>
    <s v="2 Days 16 Hrs"/>
    <m/>
    <m/>
    <m/>
    <m/>
    <m/>
    <s v="N"/>
    <d v="2019-09-10T23:59:59"/>
    <m/>
    <n v="2.5000000000000001E-2"/>
  </r>
  <r>
    <s v="23967879-001"/>
    <s v="Available"/>
    <s v="0-24 Hours"/>
    <s v="50535701-01"/>
    <s v="LOTUS EDGE STITCHED LEAFLET BSC - 25MM"/>
    <m/>
    <m/>
    <s v="23967879"/>
    <n v="1"/>
    <n v="1"/>
    <s v="23967879"/>
    <s v="ZPK1"/>
    <s v="      "/>
    <d v="2019-06-18T20:11:25"/>
    <s v="No"/>
    <x v="15"/>
    <s v="VAL-STITCH-POST LEAFLET INS"/>
    <s v="VAL-STITCH LEAFLET"/>
    <x v="0"/>
    <s v="omarn2"/>
    <d v="2019-06-20T19:17:42"/>
    <s v="0 Days 11 Hrs"/>
    <m/>
    <m/>
    <m/>
    <m/>
    <m/>
    <s v="N"/>
    <d v="2019-12-15T23:59:59"/>
    <m/>
    <n v="1692.0720000000001"/>
  </r>
  <r>
    <s v="23969372-001"/>
    <s v="Available"/>
    <s v="0-24 Hours"/>
    <s v="91034655-01"/>
    <s v="SA4645 - 23MM STITCHED LEAFLET"/>
    <m/>
    <m/>
    <s v="23969372"/>
    <n v="1"/>
    <n v="1"/>
    <s v="23969372"/>
    <s v="ZPK1"/>
    <s v="      "/>
    <d v="2019-06-19T11:52:28"/>
    <s v="No"/>
    <x v="1"/>
    <s v="VAL-STITCH-STITCH INSPECT"/>
    <s v="VAL-STITCH LEAFLET"/>
    <x v="0"/>
    <s v="ramana"/>
    <d v="2019-06-20T13:49:29"/>
    <s v="0 Days 17 Hrs"/>
    <m/>
    <m/>
    <m/>
    <m/>
    <m/>
    <s v="N"/>
    <d v="2019-12-15T23:59:59"/>
    <m/>
    <n v="999.62800000000004"/>
  </r>
  <r>
    <s v="23969373-001"/>
    <s v="Available"/>
    <s v="1-4 Days"/>
    <s v="91034655-01"/>
    <s v="SA4645 - 23MM STITCHED LEAFLET"/>
    <m/>
    <m/>
    <s v="23969373"/>
    <n v="1"/>
    <n v="1"/>
    <s v="23969373"/>
    <s v="ZPK1"/>
    <s v="      "/>
    <d v="2019-06-19T13:11:15"/>
    <s v="No"/>
    <x v="1"/>
    <s v="VAL-STITCH-STITCH INSPECT"/>
    <s v="VAL-STITCH LEAFLET"/>
    <x v="0"/>
    <s v="moktars"/>
    <d v="2019-06-19T22:55:02"/>
    <s v="1 Days 8 Hrs"/>
    <m/>
    <m/>
    <m/>
    <m/>
    <m/>
    <s v="N"/>
    <d v="2019-12-15T23:59:59"/>
    <m/>
    <n v="999.62800000000004"/>
  </r>
  <r>
    <s v="23969374-001"/>
    <s v="Not Started"/>
    <s v="1-4 Days"/>
    <s v="91034655-01"/>
    <s v="SA4645 - 23MM STITCHED LEAFLET"/>
    <m/>
    <m/>
    <s v="23969374"/>
    <n v="1"/>
    <n v="1"/>
    <s v="23969374"/>
    <s v="ZPK1"/>
    <s v="      "/>
    <m/>
    <s v="No"/>
    <x v="17"/>
    <m/>
    <m/>
    <x v="0"/>
    <m/>
    <d v="2019-06-18T16:36:31"/>
    <s v="2 Days 14 Hrs"/>
    <m/>
    <m/>
    <m/>
    <m/>
    <m/>
    <s v="N"/>
    <m/>
    <m/>
    <n v="999.62800000000004"/>
  </r>
  <r>
    <s v="23969375-001"/>
    <s v="Available"/>
    <s v="1-4 Days"/>
    <s v="91034655-01"/>
    <s v="SA4645 - 23MM STITCHED LEAFLET"/>
    <m/>
    <m/>
    <s v="23969375"/>
    <n v="1"/>
    <n v="1"/>
    <s v="23969375"/>
    <s v="ZPK1"/>
    <s v="      "/>
    <d v="2019-06-19T10:24:23"/>
    <s v="No"/>
    <x v="1"/>
    <s v="VAL-STITCH-STITCH INSPECT"/>
    <s v="VAL-STITCH LEAFLET"/>
    <x v="0"/>
    <s v="moktars"/>
    <d v="2019-06-19T21:34:26"/>
    <s v="1 Days 9 Hrs"/>
    <m/>
    <m/>
    <m/>
    <m/>
    <m/>
    <s v="N"/>
    <d v="2019-12-15T23:59:59"/>
    <m/>
    <n v="999.62800000000004"/>
  </r>
  <r>
    <s v="23969377-001"/>
    <s v="Available"/>
    <s v="0-24 Hours"/>
    <s v="91034655-01"/>
    <s v="SA4645 - 23MM STITCHED LEAFLET"/>
    <m/>
    <m/>
    <s v="23969377"/>
    <n v="1"/>
    <n v="1"/>
    <s v="23969377"/>
    <s v="ZPK1"/>
    <s v="      "/>
    <d v="2019-06-20T09:00:42"/>
    <s v="No"/>
    <x v="20"/>
    <s v="VAL-STITCH-STITCH LEAFLET"/>
    <s v="VAL-STITCH LEAFLET"/>
    <x v="0"/>
    <s v="hamzahs"/>
    <d v="2019-06-20T10:07:46"/>
    <s v="0 Days 20 Hrs"/>
    <m/>
    <m/>
    <m/>
    <m/>
    <m/>
    <s v="N"/>
    <d v="2019-12-15T23:59:59"/>
    <m/>
    <n v="999.62800000000004"/>
  </r>
  <r>
    <s v="23969379-001"/>
    <s v="Available"/>
    <s v="1-4 Days"/>
    <s v="91034655-01"/>
    <s v="SA4645 - 23MM STITCHED LEAFLET"/>
    <m/>
    <m/>
    <s v="23969379"/>
    <n v="1"/>
    <n v="1"/>
    <s v="23969379"/>
    <s v="ZPK1"/>
    <s v="      "/>
    <d v="2019-06-19T10:28:02"/>
    <s v="No"/>
    <x v="1"/>
    <s v="VAL-STITCH-STITCH INSPECT"/>
    <s v="VAL-STITCH LEAFLET"/>
    <x v="0"/>
    <s v="moktars"/>
    <d v="2019-06-19T23:06:06"/>
    <s v="1 Days 7 Hrs"/>
    <m/>
    <m/>
    <m/>
    <m/>
    <m/>
    <s v="N"/>
    <d v="2019-12-15T23:59:59"/>
    <m/>
    <n v="999.62800000000004"/>
  </r>
  <r>
    <s v="23969560-001"/>
    <s v="Available"/>
    <s v="1-4 Days"/>
    <s v="91034655-01"/>
    <s v="SA4645 - 23MM STITCHED LEAFLET"/>
    <m/>
    <m/>
    <s v="23969560"/>
    <n v="1"/>
    <n v="1"/>
    <s v="23969560"/>
    <s v="ZPK1"/>
    <s v="      "/>
    <d v="2019-06-19T19:47:43"/>
    <s v="No"/>
    <x v="1"/>
    <s v="VAL-STITCH-STITCH INSPECT"/>
    <s v="VAL-STITCH LEAFLET"/>
    <x v="0"/>
    <s v="moktars"/>
    <d v="2019-06-19T22:14:11"/>
    <s v="1 Days 8 Hrs"/>
    <m/>
    <m/>
    <m/>
    <m/>
    <m/>
    <s v="N"/>
    <d v="2019-12-15T23:59:59"/>
    <m/>
    <n v="999.62800000000004"/>
  </r>
  <r>
    <s v="23969561-001"/>
    <s v="Available"/>
    <s v="1-4 Days"/>
    <s v="91034655-01"/>
    <s v="SA4645 - 23MM STITCHED LEAFLET"/>
    <m/>
    <m/>
    <s v="23969561"/>
    <n v="1"/>
    <n v="1"/>
    <s v="23969561"/>
    <s v="ZPK1"/>
    <s v="      "/>
    <d v="2019-06-19T12:31:15"/>
    <s v="No"/>
    <x v="1"/>
    <s v="VAL-STITCH-STITCH INSPECT"/>
    <s v="VAL-STITCH LEAFLET"/>
    <x v="0"/>
    <s v="moktars"/>
    <d v="2019-06-19T20:10:14"/>
    <s v="1 Days 10 Hrs"/>
    <m/>
    <m/>
    <m/>
    <m/>
    <m/>
    <s v="N"/>
    <d v="2019-12-15T23:59:59"/>
    <m/>
    <n v="999.62800000000004"/>
  </r>
  <r>
    <s v="23969562-001"/>
    <s v="Available"/>
    <s v="1-4 Days"/>
    <s v="91034655-01"/>
    <s v="SA4645 - 23MM STITCHED LEAFLET"/>
    <m/>
    <m/>
    <s v="23969562"/>
    <n v="1"/>
    <n v="1"/>
    <s v="23969562"/>
    <s v="ZPK1"/>
    <s v="      "/>
    <d v="2019-06-19T17:55:22"/>
    <s v="No"/>
    <x v="1"/>
    <s v="VAL-STITCH-STITCH INSPECT"/>
    <s v="VAL-STITCH LEAFLET"/>
    <x v="0"/>
    <s v="moktars"/>
    <d v="2019-06-19T19:48:53"/>
    <s v="1 Days 11 Hrs"/>
    <m/>
    <m/>
    <m/>
    <m/>
    <m/>
    <s v="N"/>
    <d v="2019-12-15T23:59:59"/>
    <m/>
    <n v="999.62800000000004"/>
  </r>
  <r>
    <s v="23969563-001"/>
    <s v="Available"/>
    <s v="0-24 Hours"/>
    <s v="91034655-01"/>
    <s v="SA4645 - 23MM STITCHED LEAFLET"/>
    <m/>
    <m/>
    <s v="23969563"/>
    <n v="1"/>
    <n v="1"/>
    <s v="23969563"/>
    <s v="ZPK1"/>
    <s v="      "/>
    <d v="2019-06-19T17:58:59"/>
    <s v="No"/>
    <x v="1"/>
    <s v="VAL-STITCH-STITCH INSPECT"/>
    <s v="VAL-STITCH LEAFLET"/>
    <x v="0"/>
    <s v="moktars"/>
    <d v="2019-06-20T19:00:43"/>
    <s v="0 Days 11 Hrs"/>
    <m/>
    <m/>
    <m/>
    <m/>
    <m/>
    <s v="N"/>
    <d v="2019-12-15T23:59:59"/>
    <m/>
    <n v="999.62800000000004"/>
  </r>
  <r>
    <s v="23969564-001"/>
    <s v="Available"/>
    <s v="0-24 Hours"/>
    <s v="91034655-01"/>
    <s v="SA4645 - 23MM STITCHED LEAFLET"/>
    <m/>
    <m/>
    <s v="23969564"/>
    <n v="1"/>
    <n v="1"/>
    <s v="23969564"/>
    <s v="ZPK1"/>
    <s v="      "/>
    <d v="2019-06-19T19:07:10"/>
    <s v="No"/>
    <x v="1"/>
    <s v="VAL-STITCH-STITCH INSPECT"/>
    <s v="VAL-STITCH LEAFLET"/>
    <x v="0"/>
    <s v="moktars"/>
    <d v="2019-06-20T18:15:18"/>
    <s v="0 Days 12 Hrs"/>
    <m/>
    <m/>
    <m/>
    <m/>
    <m/>
    <s v="N"/>
    <d v="2019-12-15T23:59:59"/>
    <m/>
    <n v="999.62800000000004"/>
  </r>
  <r>
    <s v="23969565-001"/>
    <s v="Available"/>
    <s v="1-4 Days"/>
    <s v="91034655-01"/>
    <s v="SA4645 - 23MM STITCHED LEAFLET"/>
    <m/>
    <m/>
    <s v="23969565"/>
    <n v="1"/>
    <n v="1"/>
    <s v="23969565"/>
    <s v="ZPK1"/>
    <s v="      "/>
    <d v="2019-06-19T17:41:49"/>
    <s v="No"/>
    <x v="1"/>
    <s v="VAL-STITCH-STITCH INSPECT"/>
    <s v="VAL-STITCH LEAFLET"/>
    <x v="0"/>
    <s v="moktars"/>
    <d v="2019-06-19T22:44:26"/>
    <s v="1 Days 8 Hrs"/>
    <m/>
    <m/>
    <m/>
    <m/>
    <m/>
    <s v="N"/>
    <d v="2019-12-15T23:59:59"/>
    <m/>
    <n v="999.62800000000004"/>
  </r>
  <r>
    <s v="23969566-001"/>
    <s v="Available"/>
    <s v="1-4 Days"/>
    <s v="91034655-01"/>
    <s v="SA4645 - 23MM STITCHED LEAFLET"/>
    <m/>
    <m/>
    <s v="23969566"/>
    <n v="1"/>
    <n v="1"/>
    <s v="23969566"/>
    <s v="ZPK1"/>
    <s v="      "/>
    <d v="2019-06-19T13:09:43"/>
    <s v="No"/>
    <x v="1"/>
    <s v="VAL-STITCH-STITCH INSPECT"/>
    <s v="VAL-STITCH LEAFLET"/>
    <x v="0"/>
    <s v="moktars"/>
    <d v="2019-06-19T19:37:32"/>
    <s v="1 Days 11 Hrs"/>
    <m/>
    <m/>
    <m/>
    <m/>
    <m/>
    <s v="N"/>
    <d v="2019-12-15T23:59:59"/>
    <m/>
    <n v="999.62800000000004"/>
  </r>
  <r>
    <s v="23969568-001"/>
    <s v="Available"/>
    <s v="1-4 Days"/>
    <s v="91034655-01"/>
    <s v="SA4645 - 23MM STITCHED LEAFLET"/>
    <m/>
    <m/>
    <s v="23969568"/>
    <n v="1"/>
    <n v="1"/>
    <s v="23969568"/>
    <s v="ZPK1"/>
    <s v="      "/>
    <d v="2019-06-19T19:06:06"/>
    <s v="No"/>
    <x v="1"/>
    <s v="VAL-STITCH-STITCH INSPECT"/>
    <s v="VAL-STITCH LEAFLET"/>
    <x v="0"/>
    <s v="moktars"/>
    <d v="2019-06-19T22:36:34"/>
    <s v="1 Days 8 Hrs"/>
    <m/>
    <m/>
    <m/>
    <m/>
    <m/>
    <s v="N"/>
    <d v="2019-12-15T23:59:59"/>
    <m/>
    <n v="999.62800000000004"/>
  </r>
  <r>
    <s v="23969569-001"/>
    <s v="Available"/>
    <s v="0-24 Hours"/>
    <s v="91034655-01"/>
    <s v="SA4645 - 23MM STITCHED LEAFLET"/>
    <m/>
    <m/>
    <s v="23969569"/>
    <n v="1"/>
    <n v="1"/>
    <s v="23969569"/>
    <s v="ZPK1"/>
    <s v="      "/>
    <d v="2019-06-18T22:32:25"/>
    <s v="No"/>
    <x v="1"/>
    <s v="VAL-STITCH-STITCH INSPECT"/>
    <s v="VAL-STITCH LEAFLET"/>
    <x v="0"/>
    <s v="zulkifa"/>
    <d v="2019-06-20T10:49:00"/>
    <s v="0 Days 20 Hrs"/>
    <m/>
    <m/>
    <m/>
    <m/>
    <m/>
    <s v="N"/>
    <d v="2019-12-15T23:59:59"/>
    <m/>
    <n v="999.62800000000004"/>
  </r>
  <r>
    <s v="23969573-001"/>
    <s v="Available"/>
    <s v="1-4 Days"/>
    <s v="91034655-01"/>
    <s v="SA4645 - 23MM STITCHED LEAFLET"/>
    <m/>
    <m/>
    <s v="23969573"/>
    <n v="1"/>
    <n v="1"/>
    <s v="23969573"/>
    <s v="ZPK1"/>
    <s v="      "/>
    <d v="2019-06-18T22:26:01"/>
    <s v="No"/>
    <x v="1"/>
    <s v="VAL-STITCH-STITCH INSPECT"/>
    <s v="VAL-STITCH LEAFLET"/>
    <x v="0"/>
    <s v="zulkifa"/>
    <d v="2019-06-19T08:32:45"/>
    <s v="1 Days 22 Hrs"/>
    <m/>
    <m/>
    <m/>
    <m/>
    <m/>
    <s v="N"/>
    <d v="2019-12-15T23:59:59"/>
    <m/>
    <n v="999.62800000000004"/>
  </r>
  <r>
    <s v="23969579-001"/>
    <s v="Available"/>
    <s v="1-4 Days"/>
    <s v="50535701-01"/>
    <s v="LOTUS EDGE STITCHED LEAFLET BSC - 25MM"/>
    <m/>
    <m/>
    <s v="23969579"/>
    <n v="1"/>
    <n v="1"/>
    <s v="23969579"/>
    <s v="ZPK1"/>
    <s v="      "/>
    <d v="2019-06-19T12:19:59"/>
    <s v="No"/>
    <x v="29"/>
    <s v="VAL-STITCH-POST TO LEAFLET"/>
    <s v="VAL-STITCH LEAFLET"/>
    <x v="0"/>
    <s v="zainoln"/>
    <d v="2019-06-19T13:49:27"/>
    <s v="1 Days 17 Hrs"/>
    <s v="PENNC0003440"/>
    <s v="CTOR"/>
    <s v="InNCRework"/>
    <s v="CTOR-TISSUE TORN (P11)"/>
    <s v="NC Rework"/>
    <s v="N"/>
    <d v="2019-12-15T23:59:59"/>
    <m/>
    <n v="1692.0720000000001"/>
  </r>
  <r>
    <s v="23969580-001"/>
    <s v="Available"/>
    <s v="0-24 Hours"/>
    <s v="50535701-01"/>
    <s v="LOTUS EDGE STITCHED LEAFLET BSC - 25MM"/>
    <m/>
    <m/>
    <s v="23969580"/>
    <n v="1"/>
    <n v="1"/>
    <s v="23969580"/>
    <s v="ZPK1"/>
    <s v="      "/>
    <d v="2019-06-19T22:14:34"/>
    <s v="No"/>
    <x v="28"/>
    <s v="VAL-STITCH-STITCH LEAFLET"/>
    <s v="VAL-STITCH LEAFLET"/>
    <x v="0"/>
    <s v="mohammn"/>
    <d v="2019-06-20T22:44:03"/>
    <s v="0 Days 8 Hrs"/>
    <m/>
    <m/>
    <m/>
    <m/>
    <m/>
    <s v="N"/>
    <d v="2019-12-15T23:59:59"/>
    <m/>
    <n v="1692.0720000000001"/>
  </r>
  <r>
    <s v="23969581-001"/>
    <s v="Not Started"/>
    <s v="0-24 Hours"/>
    <s v="50535701-01"/>
    <s v="LOTUS EDGE STITCHED LEAFLET BSC - 25MM"/>
    <m/>
    <m/>
    <s v="23969581"/>
    <n v="1"/>
    <n v="1"/>
    <s v="23969581"/>
    <s v="ZPK1"/>
    <s v="      "/>
    <m/>
    <s v="No"/>
    <x v="17"/>
    <m/>
    <m/>
    <x v="0"/>
    <m/>
    <d v="2019-06-20T12:02:30"/>
    <s v="0 Days 18 Hrs"/>
    <m/>
    <m/>
    <m/>
    <m/>
    <m/>
    <s v="N"/>
    <m/>
    <m/>
    <n v="1692.0720000000001"/>
  </r>
  <r>
    <s v="23969582-001"/>
    <s v="Not Started"/>
    <s v="0-24 Hours"/>
    <s v="50535701-01"/>
    <s v="LOTUS EDGE STITCHED LEAFLET BSC - 25MM"/>
    <m/>
    <m/>
    <s v="23969582"/>
    <n v="1"/>
    <n v="1"/>
    <s v="23969582"/>
    <s v="ZPK1"/>
    <s v="      "/>
    <m/>
    <s v="No"/>
    <x v="17"/>
    <m/>
    <m/>
    <x v="0"/>
    <m/>
    <d v="2019-06-20T12:03:31"/>
    <s v="0 Days 18 Hrs"/>
    <m/>
    <m/>
    <m/>
    <m/>
    <m/>
    <s v="N"/>
    <m/>
    <m/>
    <n v="1692.0720000000001"/>
  </r>
  <r>
    <s v="23969583-001"/>
    <s v="Not Started"/>
    <s v="0-24 Hours"/>
    <s v="50535701-01"/>
    <s v="LOTUS EDGE STITCHED LEAFLET BSC - 25MM"/>
    <m/>
    <m/>
    <s v="23969583"/>
    <n v="1"/>
    <n v="1"/>
    <s v="23969583"/>
    <s v="ZPK1"/>
    <s v="      "/>
    <m/>
    <s v="No"/>
    <x v="17"/>
    <m/>
    <m/>
    <x v="0"/>
    <m/>
    <d v="2019-06-20T12:03:58"/>
    <s v="0 Days 18 Hrs"/>
    <m/>
    <m/>
    <m/>
    <m/>
    <m/>
    <s v="N"/>
    <m/>
    <m/>
    <n v="1692.0720000000001"/>
  </r>
  <r>
    <s v="23969584-001"/>
    <s v="Not Started"/>
    <s v="0-24 Hours"/>
    <s v="50535701-01"/>
    <s v="LOTUS EDGE STITCHED LEAFLET BSC - 25MM"/>
    <m/>
    <m/>
    <s v="23969584"/>
    <n v="1"/>
    <n v="1"/>
    <s v="23969584"/>
    <s v="ZPK1"/>
    <s v="      "/>
    <m/>
    <s v="No"/>
    <x v="17"/>
    <m/>
    <m/>
    <x v="0"/>
    <m/>
    <d v="2019-06-20T12:03:41"/>
    <s v="0 Days 18 Hrs"/>
    <m/>
    <m/>
    <m/>
    <m/>
    <m/>
    <s v="N"/>
    <m/>
    <m/>
    <n v="1692.0720000000001"/>
  </r>
  <r>
    <s v="23969585-001"/>
    <s v="Not Started"/>
    <s v="0-24 Hours"/>
    <s v="50535701-01"/>
    <s v="LOTUS EDGE STITCHED LEAFLET BSC - 25MM"/>
    <m/>
    <m/>
    <s v="23969585"/>
    <n v="1"/>
    <n v="1"/>
    <s v="23969585"/>
    <s v="ZPK1"/>
    <s v="      "/>
    <m/>
    <s v="No"/>
    <x v="17"/>
    <m/>
    <m/>
    <x v="0"/>
    <m/>
    <d v="2019-06-20T12:03:25"/>
    <s v="0 Days 18 Hrs"/>
    <m/>
    <m/>
    <m/>
    <m/>
    <m/>
    <s v="N"/>
    <m/>
    <m/>
    <n v="1692.0720000000001"/>
  </r>
  <r>
    <s v="23969586-001"/>
    <s v="Available"/>
    <s v="1-4 Days"/>
    <s v="50535701-01"/>
    <s v="LOTUS EDGE STITCHED LEAFLET BSC - 25MM"/>
    <m/>
    <m/>
    <s v="23969586"/>
    <n v="1"/>
    <n v="1"/>
    <s v="23969586"/>
    <s v="ZPK1"/>
    <s v="      "/>
    <d v="2019-06-19T12:22:41"/>
    <s v="No"/>
    <x v="29"/>
    <s v="VAL-STITCH-POST TO LEAFLET"/>
    <s v="VAL-STITCH LEAFLET"/>
    <x v="0"/>
    <s v="wanaliw"/>
    <d v="2019-06-19T18:18:30"/>
    <s v="1 Days 12 Hrs"/>
    <m/>
    <m/>
    <m/>
    <m/>
    <m/>
    <s v="N"/>
    <d v="2019-12-15T23:59:59"/>
    <m/>
    <n v="1692.0720000000001"/>
  </r>
  <r>
    <s v="23969587-001"/>
    <s v="On Hold"/>
    <s v="1-4 Days"/>
    <s v="50535701-01"/>
    <s v="LOTUS EDGE STITCHED LEAFLET BSC - 25MM"/>
    <m/>
    <m/>
    <s v="23969587"/>
    <n v="1"/>
    <n v="1"/>
    <s v="23969587"/>
    <s v="ZPK1"/>
    <s v="      "/>
    <d v="2019-06-19T12:16:04"/>
    <s v="No"/>
    <x v="29"/>
    <s v="VAL-STITCH-POST TO LEAFLET"/>
    <s v="VAL-STITCH LEAFLET"/>
    <x v="0"/>
    <s v="mohan10"/>
    <d v="2019-06-19T13:48:30"/>
    <s v="1 Days 17 Hrs"/>
    <s v="PENNC0003445"/>
    <s v="PLFE"/>
    <s v="Edit"/>
    <s v="FAILS FREE EDGE EXTENSION/LENGTH TEST"/>
    <m/>
    <s v="N"/>
    <d v="2019-12-15T23:59:59"/>
    <m/>
    <n v="1692.0720000000001"/>
  </r>
  <r>
    <s v="23969588-001"/>
    <s v="Not Started"/>
    <s v="0-24 Hours"/>
    <s v="50535701-01"/>
    <s v="LOTUS EDGE STITCHED LEAFLET BSC - 25MM"/>
    <m/>
    <m/>
    <s v="23969588"/>
    <n v="1"/>
    <n v="1"/>
    <s v="23969588"/>
    <s v="ZPK1"/>
    <s v="      "/>
    <m/>
    <s v="No"/>
    <x v="17"/>
    <m/>
    <m/>
    <x v="0"/>
    <m/>
    <d v="2019-06-20T12:03:28"/>
    <s v="0 Days 18 Hrs"/>
    <m/>
    <m/>
    <m/>
    <m/>
    <m/>
    <s v="N"/>
    <m/>
    <m/>
    <n v="1692.0720000000001"/>
  </r>
  <r>
    <s v="23969590-001"/>
    <s v="Available"/>
    <s v="0-24 Hours"/>
    <s v="50535701-01"/>
    <s v="LOTUS EDGE STITCHED LEAFLET BSC - 25MM"/>
    <m/>
    <m/>
    <s v="23969590"/>
    <n v="1"/>
    <n v="1"/>
    <s v="23969590"/>
    <s v="ZPK1"/>
    <s v="      "/>
    <d v="2019-06-19T18:22:23"/>
    <s v="No"/>
    <x v="15"/>
    <s v="VAL-STITCH-POST LEAFLET INS"/>
    <s v="VAL-STITCH LEAFLET"/>
    <x v="0"/>
    <s v="omarn2"/>
    <d v="2019-06-20T16:46:23"/>
    <s v="0 Days 14 Hrs"/>
    <m/>
    <m/>
    <m/>
    <m/>
    <m/>
    <s v="N"/>
    <d v="2019-12-15T23:59:59"/>
    <m/>
    <n v="1692.0720000000001"/>
  </r>
  <r>
    <s v="23969591-001"/>
    <s v="Available"/>
    <s v="1-4 Days"/>
    <s v="50535701-01"/>
    <s v="LOTUS EDGE STITCHED LEAFLET BSC - 25MM"/>
    <m/>
    <m/>
    <s v="23969591"/>
    <n v="1"/>
    <n v="1"/>
    <s v="23969591"/>
    <s v="ZPK1"/>
    <s v="      "/>
    <d v="2019-06-19T07:37:42"/>
    <s v="No"/>
    <x v="29"/>
    <s v="VAL-STITCH-POST TO LEAFLET"/>
    <s v="VAL-STITCH LEAFLET"/>
    <x v="0"/>
    <s v="ibrahn6"/>
    <d v="2019-06-19T12:11:24"/>
    <s v="1 Days 18 Hrs"/>
    <m/>
    <m/>
    <m/>
    <m/>
    <m/>
    <s v="N"/>
    <d v="2019-12-15T23:59:59"/>
    <m/>
    <n v="1692.0720000000001"/>
  </r>
  <r>
    <s v="23969592-001"/>
    <s v="Available"/>
    <s v="1-4 Days"/>
    <s v="50535701-01"/>
    <s v="LOTUS EDGE STITCHED LEAFLET BSC - 25MM"/>
    <m/>
    <m/>
    <s v="23969592"/>
    <n v="1"/>
    <n v="1"/>
    <s v="23969592"/>
    <s v="ZPK1"/>
    <s v="      "/>
    <d v="2019-06-18T19:46:21"/>
    <s v="No"/>
    <x v="28"/>
    <s v="VAL-STITCH-STITCH LEAFLET"/>
    <s v="VAL-STITCH LEAFLET"/>
    <x v="0"/>
    <s v="husinm1"/>
    <d v="2019-06-19T12:45:36"/>
    <s v="1 Days 18 Hrs"/>
    <m/>
    <m/>
    <m/>
    <m/>
    <m/>
    <s v="N"/>
    <d v="2019-12-15T23:59:59"/>
    <m/>
    <n v="1692.0720000000001"/>
  </r>
  <r>
    <s v="23969593-001"/>
    <s v="Available"/>
    <s v="0-24 Hours"/>
    <s v="50535701-01"/>
    <s v="LOTUS EDGE STITCHED LEAFLET BSC - 25MM"/>
    <m/>
    <m/>
    <s v="23969593"/>
    <n v="1"/>
    <n v="1"/>
    <s v="23969593"/>
    <s v="ZPK1"/>
    <s v="      "/>
    <d v="2019-06-19T19:22:31"/>
    <s v="No"/>
    <x v="21"/>
    <s v="VAL-STITCH-STITCH INSPECT"/>
    <s v="VAL-STITCH LEAFLET"/>
    <x v="0"/>
    <s v="matnoon"/>
    <d v="2019-06-20T21:49:33"/>
    <s v="0 Days 9 Hrs"/>
    <m/>
    <m/>
    <m/>
    <m/>
    <m/>
    <s v="N"/>
    <d v="2019-12-15T23:59:59"/>
    <m/>
    <n v="1692.0720000000001"/>
  </r>
  <r>
    <s v="23969594-001"/>
    <s v="Available"/>
    <s v="0-24 Hours"/>
    <s v="50535701-01"/>
    <s v="LOTUS EDGE STITCHED LEAFLET BSC - 25MM"/>
    <m/>
    <m/>
    <s v="23969594"/>
    <n v="1"/>
    <n v="1"/>
    <s v="23969594"/>
    <s v="ZPK1"/>
    <s v="      "/>
    <d v="2019-06-19T18:34:17"/>
    <s v="No"/>
    <x v="21"/>
    <s v="VAL-STITCH-STITCH INSPECT"/>
    <s v="VAL-STITCH LEAFLET"/>
    <x v="0"/>
    <s v="zulkifa"/>
    <d v="2019-06-20T18:34:32"/>
    <s v="0 Days 12 Hrs"/>
    <m/>
    <m/>
    <m/>
    <m/>
    <m/>
    <s v="N"/>
    <d v="2019-12-15T23:59:59"/>
    <m/>
    <n v="1692.0720000000001"/>
  </r>
  <r>
    <s v="23969595-001"/>
    <s v="Available"/>
    <s v="0-24 Hours"/>
    <s v="50535701-01"/>
    <s v="LOTUS EDGE STITCHED LEAFLET BSC - 25MM"/>
    <m/>
    <m/>
    <s v="23969595"/>
    <n v="1"/>
    <n v="1"/>
    <s v="23969595"/>
    <s v="ZPK1"/>
    <s v="      "/>
    <d v="2019-06-18T22:40:21"/>
    <s v="No"/>
    <x v="15"/>
    <s v="VAL-STITCH-POST LEAFLET INS"/>
    <s v="VAL-STITCH LEAFLET"/>
    <x v="0"/>
    <s v="shanms1"/>
    <d v="2019-06-20T11:49:46"/>
    <s v="0 Days 19 Hrs"/>
    <m/>
    <m/>
    <m/>
    <m/>
    <m/>
    <s v="N"/>
    <d v="2019-12-15T23:59:59"/>
    <m/>
    <n v="1692.0720000000001"/>
  </r>
  <r>
    <s v="23969596-001"/>
    <s v="Available"/>
    <s v="0-24 Hours"/>
    <s v="50535701-01"/>
    <s v="LOTUS EDGE STITCHED LEAFLET BSC - 25MM"/>
    <m/>
    <m/>
    <s v="23969596"/>
    <n v="1"/>
    <n v="1"/>
    <s v="23969596"/>
    <s v="ZPK1"/>
    <s v="      "/>
    <d v="2019-06-19T19:04:09"/>
    <s v="No"/>
    <x v="21"/>
    <s v="VAL-STITCH-STITCH INSPECT"/>
    <s v="VAL-STITCH LEAFLET"/>
    <x v="0"/>
    <s v="zulkifa"/>
    <d v="2019-06-20T12:37:51"/>
    <s v="0 Days 18 Hrs"/>
    <m/>
    <m/>
    <m/>
    <m/>
    <m/>
    <s v="N"/>
    <d v="2019-12-15T23:59:59"/>
    <m/>
    <n v="1692.0720000000001"/>
  </r>
  <r>
    <s v="23969597-001"/>
    <s v="Available"/>
    <s v="0-24 Hours"/>
    <s v="50535701-01"/>
    <s v="LOTUS EDGE STITCHED LEAFLET BSC - 25MM"/>
    <m/>
    <m/>
    <s v="23969597"/>
    <n v="1"/>
    <n v="1"/>
    <s v="23969597"/>
    <s v="ZPK1"/>
    <s v="      "/>
    <d v="2019-06-19T22:25:08"/>
    <s v="No"/>
    <x v="29"/>
    <s v="VAL-STITCH-POST TO LEAFLET"/>
    <s v="VAL-STITCH LEAFLET"/>
    <x v="0"/>
    <s v="joharn1"/>
    <d v="2019-06-20T16:45:03"/>
    <s v="0 Days 14 Hrs"/>
    <m/>
    <m/>
    <m/>
    <m/>
    <m/>
    <s v="N"/>
    <d v="2019-12-15T23:59:59"/>
    <m/>
    <n v="1692.0720000000001"/>
  </r>
  <r>
    <s v="23969598-001"/>
    <s v="Available"/>
    <s v="0-24 Hours"/>
    <s v="50535701-01"/>
    <s v="LOTUS EDGE STITCHED LEAFLET BSC - 25MM"/>
    <m/>
    <m/>
    <s v="23969598"/>
    <n v="1"/>
    <n v="1"/>
    <s v="23969598"/>
    <s v="ZPK1"/>
    <s v="      "/>
    <d v="2019-06-19T18:33:32"/>
    <s v="No"/>
    <x v="21"/>
    <s v="VAL-STITCH-STITCH INSPECT"/>
    <s v="VAL-STITCH LEAFLET"/>
    <x v="0"/>
    <s v="matnoon"/>
    <d v="2019-06-20T22:43:24"/>
    <s v="0 Days 8 Hrs"/>
    <m/>
    <m/>
    <m/>
    <m/>
    <m/>
    <s v="N"/>
    <d v="2019-12-15T23:59:59"/>
    <m/>
    <n v="1692.0720000000001"/>
  </r>
  <r>
    <s v="23969599-001"/>
    <s v="Available"/>
    <s v="0-24 Hours"/>
    <s v="50535701-01"/>
    <s v="LOTUS EDGE STITCHED LEAFLET BSC - 25MM"/>
    <m/>
    <m/>
    <s v="23969599"/>
    <n v="1"/>
    <n v="1"/>
    <s v="23969599"/>
    <s v="ZPK1"/>
    <s v="      "/>
    <d v="2019-06-20T09:41:23"/>
    <s v="No"/>
    <x v="21"/>
    <s v="VAL-STITCH-STITCH INSPECT"/>
    <s v="VAL-STITCH LEAFLET"/>
    <x v="0"/>
    <s v="matnoon"/>
    <d v="2019-06-20T19:14:21"/>
    <s v="0 Days 11 Hrs"/>
    <m/>
    <m/>
    <m/>
    <m/>
    <m/>
    <s v="N"/>
    <d v="2019-12-15T23:59:59"/>
    <m/>
    <n v="1692.0720000000001"/>
  </r>
  <r>
    <s v="23969600-001"/>
    <s v="On Hold"/>
    <s v="0-24 Hours"/>
    <s v="50535701-01"/>
    <s v="LOTUS EDGE STITCHED LEAFLET BSC - 25MM"/>
    <m/>
    <m/>
    <s v="23969600"/>
    <n v="1"/>
    <n v="1"/>
    <s v="23969600"/>
    <s v="ZPK1"/>
    <s v="      "/>
    <d v="2019-06-20T19:10:20"/>
    <s v="No"/>
    <x v="29"/>
    <s v="VAL-STITCH-POST TO LEAFLET"/>
    <s v="VAL-STITCH LEAFLET"/>
    <x v="0"/>
    <s v="abduln3"/>
    <d v="2019-06-20T20:19:38"/>
    <s v="0 Days 10 Hrs"/>
    <s v="PENNC0003467"/>
    <s v="PLFE"/>
    <s v="Edit"/>
    <s v="FAILS FREE EDGE EXTENSION/LENGTH TEST"/>
    <m/>
    <s v="N"/>
    <d v="2019-12-15T23:59:59"/>
    <m/>
    <n v="1692.0720000000001"/>
  </r>
  <r>
    <s v="23969601-001"/>
    <s v="Available"/>
    <s v="0-24 Hours"/>
    <s v="50535701-01"/>
    <s v="LOTUS EDGE STITCHED LEAFLET BSC - 25MM"/>
    <m/>
    <m/>
    <s v="23969601"/>
    <n v="1"/>
    <n v="1"/>
    <s v="23969601"/>
    <s v="ZPK1"/>
    <s v="      "/>
    <d v="2019-06-19T22:35:53"/>
    <s v="No"/>
    <x v="29"/>
    <s v="VAL-STITCH-POST TO LEAFLET"/>
    <s v="VAL-STITCH LEAFLET"/>
    <x v="0"/>
    <s v="wanaliw"/>
    <d v="2019-06-20T16:58:06"/>
    <s v="0 Days 14 Hrs"/>
    <m/>
    <m/>
    <m/>
    <m/>
    <m/>
    <s v="N"/>
    <d v="2019-12-15T23:59:59"/>
    <m/>
    <n v="1692.0720000000001"/>
  </r>
  <r>
    <s v="23969602-001"/>
    <s v="Available"/>
    <s v="0-24 Hours"/>
    <s v="50535701-01"/>
    <s v="LOTUS EDGE STITCHED LEAFLET BSC - 25MM"/>
    <m/>
    <m/>
    <s v="23969602"/>
    <n v="1"/>
    <n v="1"/>
    <s v="23969602"/>
    <s v="ZPK1"/>
    <s v="      "/>
    <d v="2019-06-18T21:55:03"/>
    <s v="No"/>
    <x v="15"/>
    <s v="VAL-STITCH-POST LEAFLET INS"/>
    <s v="VAL-STITCH LEAFLET"/>
    <x v="0"/>
    <s v="shanms1"/>
    <d v="2019-06-20T09:13:35"/>
    <s v="0 Days 21 Hrs"/>
    <m/>
    <m/>
    <m/>
    <m/>
    <m/>
    <s v="N"/>
    <d v="2019-12-15T23:59:59"/>
    <m/>
    <n v="1692.0720000000001"/>
  </r>
  <r>
    <s v="23969603-001"/>
    <s v="Available"/>
    <s v="0-24 Hours"/>
    <s v="50535701-01"/>
    <s v="LOTUS EDGE STITCHED LEAFLET BSC - 25MM"/>
    <m/>
    <m/>
    <s v="23969603"/>
    <n v="1"/>
    <n v="1"/>
    <s v="23969603"/>
    <s v="ZPK1"/>
    <s v="      "/>
    <d v="2019-06-20T15:32:26"/>
    <s v="No"/>
    <x v="29"/>
    <s v="VAL-STITCH-POST TO LEAFLET"/>
    <s v="VAL-STITCH LEAFLET"/>
    <x v="0"/>
    <s v="abdun16"/>
    <d v="2019-06-20T17:47:21"/>
    <s v="0 Days 13 Hrs"/>
    <m/>
    <m/>
    <m/>
    <m/>
    <m/>
    <s v="N"/>
    <d v="2019-12-15T23:59:59"/>
    <m/>
    <n v="1692.0720000000001"/>
  </r>
  <r>
    <s v="23969604-001"/>
    <s v="Available"/>
    <s v="0-24 Hours"/>
    <s v="50535701-01"/>
    <s v="LOTUS EDGE STITCHED LEAFLET BSC - 25MM"/>
    <m/>
    <m/>
    <s v="23969604"/>
    <n v="1"/>
    <n v="1"/>
    <s v="23969604"/>
    <s v="ZPK1"/>
    <s v="      "/>
    <d v="2019-06-19T09:24:45"/>
    <s v="No"/>
    <x v="21"/>
    <s v="VAL-STITCH-STITCH INSPECT"/>
    <s v="VAL-STITCH LEAFLET"/>
    <x v="0"/>
    <s v="zulkifa"/>
    <d v="2019-06-20T16:59:41"/>
    <s v="0 Days 14 Hrs"/>
    <m/>
    <m/>
    <m/>
    <m/>
    <m/>
    <s v="N"/>
    <d v="2019-12-15T23:59:59"/>
    <m/>
    <n v="1692.0720000000001"/>
  </r>
  <r>
    <s v="23969605-001"/>
    <s v="Available"/>
    <s v="0-24 Hours"/>
    <s v="50535701-01"/>
    <s v="LOTUS EDGE STITCHED LEAFLET BSC - 25MM"/>
    <m/>
    <m/>
    <s v="23969605"/>
    <n v="1"/>
    <n v="1"/>
    <s v="23969605"/>
    <s v="ZPK1"/>
    <s v="      "/>
    <d v="2019-06-19T11:45:29"/>
    <s v="No"/>
    <x v="21"/>
    <s v="VAL-STITCH-STITCH INSPECT"/>
    <s v="VAL-STITCH LEAFLET"/>
    <x v="0"/>
    <s v="ramana"/>
    <d v="2019-06-20T12:49:33"/>
    <s v="0 Days 18 Hrs"/>
    <m/>
    <m/>
    <m/>
    <m/>
    <m/>
    <s v="N"/>
    <d v="2019-12-15T23:59:59"/>
    <m/>
    <n v="1692.0720000000001"/>
  </r>
  <r>
    <s v="23972281-001"/>
    <s v="On Hold"/>
    <s v="0-24 Hours"/>
    <s v="91034670-01"/>
    <s v="SA4646 - 27MM STITCHED LEAFLET CE"/>
    <m/>
    <m/>
    <s v="23972281"/>
    <n v="1"/>
    <n v="1"/>
    <s v="23972281"/>
    <s v="ZPK1"/>
    <s v="      "/>
    <d v="2019-06-20T12:43:56"/>
    <s v="No"/>
    <x v="20"/>
    <s v="VAL-STITCH-STITCH LEAFLET"/>
    <s v="VAL-STITCH LEAFLET"/>
    <x v="0"/>
    <s v="abuhasn"/>
    <d v="2019-06-20T13:39:35"/>
    <s v="0 Days 17 Hrs"/>
    <s v="PENNC0003469"/>
    <s v="OTHR"/>
    <s v="Edit"/>
    <s v="FLOK - LOOSE KNOT AT RUNNING STITCH"/>
    <m/>
    <s v="N"/>
    <d v="2019-12-15T23:59:59"/>
    <m/>
    <n v="1001.4480000000001"/>
  </r>
  <r>
    <s v="23972282-001"/>
    <s v="On Hold"/>
    <s v="0-24 Hours"/>
    <s v="91034670-01"/>
    <s v="SA4646 - 27MM STITCHED LEAFLET CE"/>
    <m/>
    <m/>
    <s v="23972282"/>
    <n v="1"/>
    <n v="1"/>
    <s v="23972282"/>
    <s v="ZPK1"/>
    <s v="      "/>
    <d v="2019-06-20T13:47:59"/>
    <s v="No"/>
    <x v="20"/>
    <s v="VAL-STITCH-STITCH LEAFLET"/>
    <s v="VAL-STITCH LEAFLET"/>
    <x v="0"/>
    <s v="abuhasn"/>
    <d v="2019-06-20T14:48:16"/>
    <s v="0 Days 16 Hrs"/>
    <s v="PENNC0003471"/>
    <s v="OTHR"/>
    <s v="Edit"/>
    <s v="FLOK - LOOSE KNOT AT RUNNING STITCH"/>
    <m/>
    <s v="N"/>
    <d v="2019-12-15T23:59:59"/>
    <m/>
    <n v="1001.4480000000001"/>
  </r>
  <r>
    <s v="23972283-001"/>
    <s v="Not Started"/>
    <s v="0-24 Hours"/>
    <s v="91034670-01"/>
    <s v="SA4646 - 27MM STITCHED LEAFLET CE"/>
    <m/>
    <m/>
    <s v="23972283"/>
    <n v="1"/>
    <n v="1"/>
    <s v="23972283"/>
    <s v="ZPK1"/>
    <s v="      "/>
    <m/>
    <s v="No"/>
    <x v="17"/>
    <m/>
    <m/>
    <x v="0"/>
    <m/>
    <d v="2019-06-20T07:56:09"/>
    <s v="0 Days 23 Hrs"/>
    <m/>
    <m/>
    <m/>
    <m/>
    <m/>
    <s v="N"/>
    <m/>
    <m/>
    <n v="1001.4480000000001"/>
  </r>
  <r>
    <s v="23972284-001"/>
    <s v="Available"/>
    <s v="0-24 Hours"/>
    <s v="91034670-01"/>
    <s v="SA4646 - 27MM STITCHED LEAFLET CE"/>
    <m/>
    <m/>
    <s v="23972284"/>
    <n v="1"/>
    <n v="1"/>
    <s v="23972284"/>
    <s v="ZPK1"/>
    <s v="      "/>
    <d v="2019-06-20T19:25:28"/>
    <s v="No"/>
    <x v="20"/>
    <s v="VAL-STITCH-STITCH LEAFLET"/>
    <s v="VAL-STITCH LEAFLET"/>
    <x v="0"/>
    <s v="shafieh"/>
    <d v="2019-06-20T20:21:24"/>
    <s v="0 Days 10 Hrs"/>
    <m/>
    <m/>
    <m/>
    <m/>
    <m/>
    <s v="N"/>
    <d v="2019-12-15T23:59:59"/>
    <m/>
    <n v="1001.4480000000001"/>
  </r>
  <r>
    <s v="23972287-001"/>
    <s v="Available"/>
    <s v="0-24 Hours"/>
    <s v="50535701-01"/>
    <s v="LOTUS EDGE STITCHED LEAFLET BSC - 25MM"/>
    <m/>
    <m/>
    <s v="23972287"/>
    <n v="1"/>
    <n v="1"/>
    <s v="23972287"/>
    <s v="ZPK1"/>
    <s v="      "/>
    <d v="2019-06-20T12:57:49"/>
    <s v="No"/>
    <x v="15"/>
    <s v="VAL-STITCH-POST LEAFLET INS"/>
    <s v="VAL-STITCH LEAFLET"/>
    <x v="0"/>
    <s v="shanms1"/>
    <d v="2019-06-20T17:51:10"/>
    <s v="0 Days 13 Hrs"/>
    <m/>
    <m/>
    <m/>
    <m/>
    <m/>
    <s v="N"/>
    <d v="2019-12-15T23:59:59"/>
    <m/>
    <n v="1692.0720000000001"/>
  </r>
  <r>
    <s v="23972288-001"/>
    <s v="Available"/>
    <s v="0-24 Hours"/>
    <s v="50535701-01"/>
    <s v="LOTUS EDGE STITCHED LEAFLET BSC - 25MM"/>
    <m/>
    <m/>
    <s v="23972288"/>
    <n v="1"/>
    <n v="1"/>
    <s v="23972288"/>
    <s v="ZPK1"/>
    <s v="      "/>
    <d v="2019-06-20T16:47:21"/>
    <s v="No"/>
    <x v="28"/>
    <s v="VAL-STITCH-STITCH LEAFLET"/>
    <s v="VAL-STITCH LEAFLET"/>
    <x v="0"/>
    <s v="shafieh"/>
    <d v="2019-06-20T22:35:38"/>
    <s v="0 Days 8 Hrs"/>
    <m/>
    <m/>
    <m/>
    <m/>
    <m/>
    <s v="N"/>
    <d v="2019-12-15T23:59:59"/>
    <m/>
    <n v="1692.0720000000001"/>
  </r>
  <r>
    <s v="23972289-001"/>
    <s v="Not Started"/>
    <s v="1-4 Days"/>
    <s v="50535701-01"/>
    <s v="LOTUS EDGE STITCHED LEAFLET BSC - 25MM"/>
    <m/>
    <m/>
    <s v="23972289"/>
    <n v="1"/>
    <n v="1"/>
    <s v="23972289"/>
    <s v="ZPK1"/>
    <s v="      "/>
    <m/>
    <s v="No"/>
    <x v="17"/>
    <m/>
    <m/>
    <x v="0"/>
    <m/>
    <d v="2019-06-19T18:00:24"/>
    <s v="1 Days 12 Hrs"/>
    <m/>
    <m/>
    <m/>
    <m/>
    <m/>
    <s v="N"/>
    <m/>
    <m/>
    <n v="1692.0720000000001"/>
  </r>
  <r>
    <s v="23972290-001"/>
    <s v="Available"/>
    <s v="0-24 Hours"/>
    <s v="50535701-01"/>
    <s v="LOTUS EDGE STITCHED LEAFLET BSC - 25MM"/>
    <m/>
    <m/>
    <s v="23972290"/>
    <n v="1"/>
    <n v="1"/>
    <s v="23972290"/>
    <s v="ZPK1"/>
    <s v="      "/>
    <d v="2019-06-20T10:40:50"/>
    <s v="No"/>
    <x v="28"/>
    <s v="VAL-STITCH-STITCH LEAFLET"/>
    <s v="VAL-STITCH LEAFLET"/>
    <x v="0"/>
    <s v="lianan"/>
    <d v="2019-06-20T19:46:05"/>
    <s v="0 Days 11 Hrs"/>
    <m/>
    <m/>
    <m/>
    <m/>
    <m/>
    <s v="N"/>
    <d v="2019-12-15T23:59:59"/>
    <m/>
    <n v="1692.0720000000001"/>
  </r>
  <r>
    <s v="23972291-001"/>
    <s v="Available"/>
    <s v="0-24 Hours"/>
    <s v="50535701-01"/>
    <s v="LOTUS EDGE STITCHED LEAFLET BSC - 25MM"/>
    <m/>
    <m/>
    <s v="23972291"/>
    <n v="1"/>
    <n v="1"/>
    <s v="23972291"/>
    <s v="ZPK1"/>
    <s v="      "/>
    <d v="2019-06-19T18:48:09"/>
    <s v="No"/>
    <x v="15"/>
    <s v="VAL-STITCH-POST LEAFLET INS"/>
    <s v="VAL-STITCH LEAFLET"/>
    <x v="0"/>
    <s v="saberis"/>
    <d v="2019-06-20T12:42:23"/>
    <s v="0 Days 18 Hrs"/>
    <m/>
    <m/>
    <m/>
    <m/>
    <m/>
    <s v="N"/>
    <d v="2019-12-15T23:59:59"/>
    <m/>
    <n v="1692.0720000000001"/>
  </r>
  <r>
    <s v="23972292-001"/>
    <s v="Available"/>
    <s v="0-24 Hours"/>
    <s v="50535701-01"/>
    <s v="LOTUS EDGE STITCHED LEAFLET BSC - 25MM"/>
    <m/>
    <m/>
    <s v="23972292"/>
    <n v="1"/>
    <n v="1"/>
    <s v="23972292"/>
    <s v="ZPK1"/>
    <s v="      "/>
    <d v="2019-06-19T21:22:12"/>
    <s v="No"/>
    <x v="21"/>
    <s v="VAL-STITCH-STITCH INSPECT"/>
    <s v="VAL-STITCH LEAFLET"/>
    <x v="0"/>
    <s v="zulkifa"/>
    <d v="2019-06-20T12:24:36"/>
    <s v="0 Days 18 Hrs"/>
    <m/>
    <m/>
    <m/>
    <m/>
    <m/>
    <s v="N"/>
    <d v="2019-12-15T23:59:59"/>
    <m/>
    <n v="1692.0720000000001"/>
  </r>
  <r>
    <s v="23972293-001"/>
    <s v="Available"/>
    <s v="0-24 Hours"/>
    <s v="50535701-01"/>
    <s v="LOTUS EDGE STITCHED LEAFLET BSC - 25MM"/>
    <m/>
    <m/>
    <s v="23972293"/>
    <n v="1"/>
    <n v="1"/>
    <s v="23972293"/>
    <s v="ZPK1"/>
    <s v="      "/>
    <d v="2019-06-20T17:47:05"/>
    <s v="No"/>
    <x v="15"/>
    <s v="VAL-STITCH-POST LEAFLET INS"/>
    <s v="VAL-STITCH LEAFLET"/>
    <x v="0"/>
    <s v="omarn2"/>
    <d v="2019-06-20T20:37:12"/>
    <s v="0 Days 10 Hrs"/>
    <m/>
    <m/>
    <m/>
    <m/>
    <m/>
    <s v="N"/>
    <d v="2019-12-15T23:59:59"/>
    <m/>
    <n v="1692.0720000000001"/>
  </r>
  <r>
    <s v="23972296-001"/>
    <s v="Not Started"/>
    <s v="1-4 Days"/>
    <s v="50535701-01"/>
    <s v="LOTUS EDGE STITCHED LEAFLET BSC - 25MM"/>
    <m/>
    <m/>
    <s v="23972296"/>
    <n v="1"/>
    <n v="1"/>
    <s v="23972296"/>
    <s v="ZPK1"/>
    <s v="      "/>
    <m/>
    <s v="No"/>
    <x v="17"/>
    <m/>
    <m/>
    <x v="0"/>
    <m/>
    <d v="2019-06-19T18:03:35"/>
    <s v="1 Days 12 Hrs"/>
    <m/>
    <m/>
    <m/>
    <m/>
    <m/>
    <s v="N"/>
    <m/>
    <m/>
    <n v="1692.0720000000001"/>
  </r>
  <r>
    <s v="23972297-001"/>
    <s v="Available"/>
    <s v="0-24 Hours"/>
    <s v="50535701-01"/>
    <s v="LOTUS EDGE STITCHED LEAFLET BSC - 25MM"/>
    <m/>
    <m/>
    <s v="23972297"/>
    <n v="1"/>
    <n v="1"/>
    <s v="23972297"/>
    <s v="ZPK1"/>
    <s v="      "/>
    <d v="2019-06-20T16:25:59"/>
    <s v="No"/>
    <x v="29"/>
    <s v="VAL-STITCH-POST TO LEAFLET"/>
    <s v="VAL-STITCH LEAFLET"/>
    <x v="0"/>
    <s v="zulkifn"/>
    <d v="2019-06-20T18:08:03"/>
    <s v="0 Days 12 Hrs"/>
    <m/>
    <m/>
    <m/>
    <m/>
    <m/>
    <s v="N"/>
    <d v="2019-12-15T23:59:59"/>
    <m/>
    <n v="1692.0720000000001"/>
  </r>
  <r>
    <s v="23972298-001"/>
    <s v="Not Started"/>
    <s v="1-4 Days"/>
    <s v="50535701-01"/>
    <s v="LOTUS EDGE STITCHED LEAFLET BSC - 25MM"/>
    <m/>
    <m/>
    <s v="23972298"/>
    <n v="1"/>
    <n v="1"/>
    <s v="23972298"/>
    <s v="ZPK1"/>
    <s v="      "/>
    <m/>
    <s v="No"/>
    <x v="17"/>
    <m/>
    <m/>
    <x v="0"/>
    <m/>
    <d v="2019-06-19T18:03:18"/>
    <s v="1 Days 12 Hrs"/>
    <m/>
    <m/>
    <m/>
    <m/>
    <m/>
    <s v="N"/>
    <m/>
    <m/>
    <n v="1692.0720000000001"/>
  </r>
  <r>
    <s v="23972299-001"/>
    <s v="Available"/>
    <s v="0-24 Hours"/>
    <s v="50535701-01"/>
    <s v="LOTUS EDGE STITCHED LEAFLET BSC - 25MM"/>
    <m/>
    <m/>
    <s v="23972299"/>
    <n v="1"/>
    <n v="1"/>
    <s v="23972299"/>
    <s v="ZPK1"/>
    <s v="      "/>
    <d v="2019-06-20T15:22:36"/>
    <s v="No"/>
    <x v="29"/>
    <s v="VAL-STITCH-POST TO LEAFLET"/>
    <s v="VAL-STITCH LEAFLET"/>
    <x v="0"/>
    <s v="zulkifn"/>
    <d v="2019-06-20T16:21:04"/>
    <s v="0 Days 14 Hrs"/>
    <m/>
    <m/>
    <m/>
    <m/>
    <m/>
    <s v="N"/>
    <d v="2019-12-15T23:59:59"/>
    <m/>
    <n v="1692.0720000000001"/>
  </r>
  <r>
    <s v="23972320-001"/>
    <s v="Available"/>
    <s v="0-24 Hours"/>
    <s v="50535701-01"/>
    <s v="LOTUS EDGE STITCHED LEAFLET BSC - 25MM"/>
    <m/>
    <m/>
    <s v="23972320"/>
    <n v="1"/>
    <n v="1"/>
    <s v="23972320"/>
    <s v="ZPK1"/>
    <s v="      "/>
    <d v="2019-06-19T22:30:20"/>
    <s v="No"/>
    <x v="29"/>
    <s v="VAL-STITCH-POST TO LEAFLET"/>
    <s v="VAL-STITCH LEAFLET"/>
    <x v="0"/>
    <s v="zainoln"/>
    <d v="2019-06-20T15:56:15"/>
    <s v="0 Days 15 Hrs"/>
    <m/>
    <m/>
    <m/>
    <m/>
    <m/>
    <s v="N"/>
    <d v="2019-12-15T23:59:59"/>
    <m/>
    <n v="1692.0720000000001"/>
  </r>
  <r>
    <s v="23972321-001"/>
    <s v="Available"/>
    <s v="0-24 Hours"/>
    <s v="50535701-01"/>
    <s v="LOTUS EDGE STITCHED LEAFLET BSC - 25MM"/>
    <m/>
    <m/>
    <s v="23972321"/>
    <n v="1"/>
    <n v="1"/>
    <s v="23972321"/>
    <s v="ZPK1"/>
    <s v="      "/>
    <d v="2019-06-20T18:28:26"/>
    <s v="No"/>
    <x v="15"/>
    <s v="VAL-STITCH-POST LEAFLET INS"/>
    <s v="VAL-STITCH LEAFLET"/>
    <x v="0"/>
    <s v="malekfm"/>
    <d v="2019-06-20T22:13:36"/>
    <s v="0 Days 8 Hrs"/>
    <m/>
    <m/>
    <m/>
    <m/>
    <m/>
    <s v="N"/>
    <d v="2019-12-15T23:59:59"/>
    <m/>
    <n v="1692.0720000000001"/>
  </r>
  <r>
    <s v="23972322-001"/>
    <s v="Available"/>
    <s v="0-24 Hours"/>
    <s v="50535701-01"/>
    <s v="LOTUS EDGE STITCHED LEAFLET BSC - 25MM"/>
    <m/>
    <m/>
    <s v="23972322"/>
    <n v="1"/>
    <n v="1"/>
    <s v="23972322"/>
    <s v="ZPK1"/>
    <s v="      "/>
    <d v="2019-06-20T19:47:09"/>
    <s v="No"/>
    <x v="29"/>
    <s v="VAL-STITCH-POST TO LEAFLET"/>
    <s v="VAL-STITCH LEAFLET"/>
    <x v="0"/>
    <s v="abubakn"/>
    <d v="2019-06-20T22:09:48"/>
    <s v="0 Days 8 Hrs"/>
    <m/>
    <m/>
    <m/>
    <m/>
    <m/>
    <s v="N"/>
    <d v="2019-12-15T23:59:59"/>
    <m/>
    <n v="1692.0720000000001"/>
  </r>
  <r>
    <s v="23972323-001"/>
    <s v="Available"/>
    <s v="0-24 Hours"/>
    <s v="50535701-01"/>
    <s v="LOTUS EDGE STITCHED LEAFLET BSC - 25MM"/>
    <m/>
    <m/>
    <s v="23972323"/>
    <n v="1"/>
    <n v="1"/>
    <s v="23972323"/>
    <s v="ZPK1"/>
    <s v="      "/>
    <d v="2019-06-20T13:16:34"/>
    <s v="No"/>
    <x v="28"/>
    <s v="VAL-STITCH-STITCH LEAFLET"/>
    <s v="VAL-STITCH LEAFLET"/>
    <x v="0"/>
    <s v="shafieh"/>
    <d v="2019-06-20T23:30:57"/>
    <s v="0 Days 7 Hrs"/>
    <m/>
    <m/>
    <m/>
    <m/>
    <m/>
    <s v="N"/>
    <d v="2019-12-15T23:59:59"/>
    <m/>
    <n v="1692.0720000000001"/>
  </r>
  <r>
    <s v="23972324-001"/>
    <s v="Not Started"/>
    <s v="1-4 Days"/>
    <s v="50535701-01"/>
    <s v="LOTUS EDGE STITCHED LEAFLET BSC - 25MM"/>
    <m/>
    <m/>
    <s v="23972324"/>
    <n v="1"/>
    <n v="1"/>
    <s v="23972324"/>
    <s v="ZPK1"/>
    <s v="      "/>
    <m/>
    <s v="No"/>
    <x v="17"/>
    <m/>
    <m/>
    <x v="0"/>
    <m/>
    <d v="2019-06-19T18:00:43"/>
    <s v="1 Days 12 Hrs"/>
    <m/>
    <m/>
    <m/>
    <m/>
    <m/>
    <s v="N"/>
    <m/>
    <m/>
    <n v="1692.0720000000001"/>
  </r>
  <r>
    <s v="23972325-001"/>
    <s v="Not Started"/>
    <s v="1-4 Days"/>
    <s v="50535701-01"/>
    <s v="LOTUS EDGE STITCHED LEAFLET BSC - 25MM"/>
    <m/>
    <m/>
    <s v="23972325"/>
    <n v="1"/>
    <n v="1"/>
    <s v="23972325"/>
    <s v="ZPK1"/>
    <s v="      "/>
    <m/>
    <s v="No"/>
    <x v="17"/>
    <m/>
    <m/>
    <x v="0"/>
    <m/>
    <d v="2019-06-19T18:02:06"/>
    <s v="1 Days 12 Hrs"/>
    <m/>
    <m/>
    <m/>
    <m/>
    <m/>
    <s v="N"/>
    <m/>
    <m/>
    <n v="1692.0720000000001"/>
  </r>
  <r>
    <s v="23972326-001"/>
    <s v="Not Started"/>
    <s v="1-4 Days"/>
    <s v="50535701-01"/>
    <s v="LOTUS EDGE STITCHED LEAFLET BSC - 25MM"/>
    <m/>
    <m/>
    <s v="23972326"/>
    <n v="1"/>
    <n v="1"/>
    <s v="23972326"/>
    <s v="ZPK1"/>
    <s v="      "/>
    <m/>
    <s v="No"/>
    <x v="17"/>
    <m/>
    <m/>
    <x v="0"/>
    <m/>
    <d v="2019-06-19T18:00:47"/>
    <s v="1 Days 12 Hrs"/>
    <m/>
    <m/>
    <m/>
    <m/>
    <m/>
    <s v="N"/>
    <m/>
    <m/>
    <n v="1692.0720000000001"/>
  </r>
  <r>
    <s v="23972327-001"/>
    <s v="Available"/>
    <s v="0-24 Hours"/>
    <s v="50535701-01"/>
    <s v="LOTUS EDGE STITCHED LEAFLET BSC - 25MM"/>
    <m/>
    <m/>
    <s v="23972327"/>
    <n v="1"/>
    <n v="1"/>
    <s v="23972327"/>
    <s v="ZPK1"/>
    <s v="      "/>
    <d v="2019-06-20T21:25:40"/>
    <s v="No"/>
    <x v="29"/>
    <s v="VAL-STITCH-POST TO LEAFLET"/>
    <s v="VAL-STITCH LEAFLET"/>
    <x v="0"/>
    <s v="abdun16"/>
    <d v="2019-06-20T22:52:26"/>
    <s v="0 Days 8 Hrs"/>
    <m/>
    <m/>
    <m/>
    <m/>
    <m/>
    <s v="N"/>
    <d v="2019-12-15T23:59:59"/>
    <m/>
    <n v="1692.0720000000001"/>
  </r>
  <r>
    <s v="23972328-001"/>
    <s v="Available"/>
    <s v="0-24 Hours"/>
    <s v="50535701-01"/>
    <s v="LOTUS EDGE STITCHED LEAFLET BSC - 25MM"/>
    <m/>
    <m/>
    <s v="23972328"/>
    <n v="1"/>
    <n v="1"/>
    <s v="23972328"/>
    <s v="ZPK1"/>
    <s v="      "/>
    <d v="2019-06-20T19:09:58"/>
    <s v="No"/>
    <x v="29"/>
    <s v="VAL-STITCH-POST TO LEAFLET"/>
    <s v="VAL-STITCH LEAFLET"/>
    <x v="0"/>
    <s v="zainan1"/>
    <d v="2019-06-20T19:56:57"/>
    <s v="0 Days 11 Hrs"/>
    <m/>
    <m/>
    <m/>
    <m/>
    <m/>
    <s v="N"/>
    <d v="2019-12-15T23:59:59"/>
    <m/>
    <n v="1692.0720000000001"/>
  </r>
  <r>
    <s v="23972329-001"/>
    <s v="Available"/>
    <s v="0-24 Hours"/>
    <s v="91034655-01"/>
    <s v="SA4645 - 23MM STITCHED LEAFLET"/>
    <m/>
    <m/>
    <s v="23972329"/>
    <n v="1"/>
    <n v="1"/>
    <s v="23972329"/>
    <s v="ZPK1"/>
    <s v="      "/>
    <d v="2019-06-20T15:37:35"/>
    <s v="No"/>
    <x v="1"/>
    <s v="VAL-STITCH-STITCH INSPECT"/>
    <s v="VAL-STITCH LEAFLET"/>
    <x v="0"/>
    <s v="moktars"/>
    <d v="2019-06-20T18:00:49"/>
    <s v="0 Days 12 Hrs"/>
    <m/>
    <m/>
    <m/>
    <m/>
    <m/>
    <s v="N"/>
    <d v="2019-12-15T23:59:59"/>
    <m/>
    <n v="999.62800000000004"/>
  </r>
  <r>
    <s v="23972330-001"/>
    <s v="Available"/>
    <s v="1-4 Days"/>
    <s v="91034655-01"/>
    <s v="SA4645 - 23MM STITCHED LEAFLET"/>
    <m/>
    <m/>
    <s v="23972330"/>
    <n v="1"/>
    <n v="1"/>
    <s v="23972330"/>
    <s v="ZPK1"/>
    <s v="      "/>
    <d v="2019-06-19T19:36:09"/>
    <s v="No"/>
    <x v="1"/>
    <s v="VAL-STITCH-STITCH INSPECT"/>
    <s v="VAL-STITCH LEAFLET"/>
    <x v="0"/>
    <s v="moktars"/>
    <d v="2019-06-19T22:03:54"/>
    <s v="1 Days 8 Hrs"/>
    <m/>
    <m/>
    <m/>
    <m/>
    <m/>
    <s v="N"/>
    <d v="2019-12-15T23:59:59"/>
    <m/>
    <n v="999.62800000000004"/>
  </r>
  <r>
    <s v="23972331-001"/>
    <s v="On Hold"/>
    <s v="1-4 Days"/>
    <s v="91034655-01"/>
    <s v="SA4645 - 23MM STITCHED LEAFLET"/>
    <m/>
    <m/>
    <s v="23972331"/>
    <n v="1"/>
    <n v="1"/>
    <s v="23972331"/>
    <s v="ZPK1"/>
    <s v="      "/>
    <d v="2019-06-19T21:22:49"/>
    <s v="No"/>
    <x v="20"/>
    <s v="VAL-STITCH-STITCH LEAFLET"/>
    <s v="VAL-STITCH LEAFLET"/>
    <x v="0"/>
    <s v="mohammn"/>
    <d v="2019-06-19T22:11:01"/>
    <s v="1 Days 8 Hrs"/>
    <s v="PENNC0003454"/>
    <s v="CPIT"/>
    <s v="Edit"/>
    <s v="CPIT-Pits"/>
    <m/>
    <s v="N"/>
    <d v="2019-12-15T23:59:59"/>
    <m/>
    <n v="999.62800000000004"/>
  </r>
  <r>
    <s v="23972332-001"/>
    <s v="Available"/>
    <s v="0-24 Hours"/>
    <s v="91034655-01"/>
    <s v="SA4645 - 23MM STITCHED LEAFLET"/>
    <m/>
    <m/>
    <s v="23972332"/>
    <n v="1"/>
    <n v="1"/>
    <s v="23972332"/>
    <s v="ZPK1"/>
    <s v="      "/>
    <d v="2019-06-19T22:37:27"/>
    <s v="No"/>
    <x v="1"/>
    <s v="VAL-STITCH-STITCH INSPECT"/>
    <s v="VAL-STITCH LEAFLET"/>
    <x v="0"/>
    <s v="moktars"/>
    <d v="2019-06-20T18:26:15"/>
    <s v="0 Days 12 Hrs"/>
    <m/>
    <m/>
    <m/>
    <m/>
    <m/>
    <s v="N"/>
    <d v="2019-12-15T23:59:59"/>
    <m/>
    <n v="999.62800000000004"/>
  </r>
  <r>
    <s v="23972334-001"/>
    <s v="Not Started"/>
    <s v="1-4 Days"/>
    <s v="91034655-01"/>
    <s v="SA4645 - 23MM STITCHED LEAFLET"/>
    <m/>
    <m/>
    <s v="23972334"/>
    <n v="1"/>
    <n v="1"/>
    <s v="23972334"/>
    <s v="ZPK1"/>
    <s v="      "/>
    <m/>
    <s v="No"/>
    <x v="17"/>
    <m/>
    <m/>
    <x v="0"/>
    <m/>
    <d v="2019-06-19T17:46:25"/>
    <s v="1 Days 13 Hrs"/>
    <m/>
    <m/>
    <m/>
    <m/>
    <m/>
    <s v="N"/>
    <m/>
    <m/>
    <n v="999.62800000000004"/>
  </r>
  <r>
    <s v="23972337-001"/>
    <s v="Available"/>
    <s v="0-24 Hours"/>
    <s v="91034655-01"/>
    <s v="SA4645 - 23MM STITCHED LEAFLET"/>
    <m/>
    <m/>
    <s v="23972337"/>
    <n v="1"/>
    <n v="1"/>
    <s v="23972337"/>
    <s v="ZPK1"/>
    <s v="      "/>
    <d v="2019-06-20T07:48:10"/>
    <s v="No"/>
    <x v="20"/>
    <s v="VAL-STITCH-STITCH LEAFLET"/>
    <s v="VAL-STITCH LEAFLET"/>
    <x v="0"/>
    <s v="suhaild"/>
    <d v="2019-06-20T10:04:48"/>
    <s v="0 Days 20 Hrs"/>
    <m/>
    <m/>
    <m/>
    <m/>
    <m/>
    <s v="N"/>
    <d v="2019-12-15T23:59:59"/>
    <m/>
    <n v="999.62800000000004"/>
  </r>
  <r>
    <s v="23972339-001"/>
    <s v="Available"/>
    <s v="0-24 Hours"/>
    <s v="91034655-01"/>
    <s v="SA4645 - 23MM STITCHED LEAFLET"/>
    <m/>
    <m/>
    <s v="23972339"/>
    <n v="1"/>
    <n v="1"/>
    <s v="23972339"/>
    <s v="ZPK1"/>
    <s v="      "/>
    <d v="2019-06-19T23:05:43"/>
    <s v="No"/>
    <x v="1"/>
    <s v="VAL-STITCH-STITCH INSPECT"/>
    <s v="VAL-STITCH LEAFLET"/>
    <x v="0"/>
    <s v="matnoon"/>
    <d v="2019-06-20T16:47:57"/>
    <s v="0 Days 14 Hrs"/>
    <m/>
    <m/>
    <m/>
    <m/>
    <m/>
    <s v="N"/>
    <d v="2019-12-15T23:59:59"/>
    <m/>
    <n v="999.62800000000004"/>
  </r>
  <r>
    <s v="23972340-001"/>
    <s v="Available"/>
    <s v="0-24 Hours"/>
    <s v="91034655-01"/>
    <s v="SA4645 - 23MM STITCHED LEAFLET"/>
    <m/>
    <m/>
    <s v="23972340"/>
    <n v="1"/>
    <n v="1"/>
    <s v="23972340"/>
    <s v="ZPK1"/>
    <s v="      "/>
    <d v="2019-06-19T21:23:31"/>
    <s v="No"/>
    <x v="1"/>
    <s v="VAL-STITCH-STITCH INSPECT"/>
    <s v="VAL-STITCH LEAFLET"/>
    <x v="0"/>
    <s v="moktars"/>
    <d v="2019-06-20T16:36:21"/>
    <s v="0 Days 14 Hrs"/>
    <m/>
    <m/>
    <m/>
    <m/>
    <m/>
    <s v="N"/>
    <d v="2019-12-15T23:59:59"/>
    <m/>
    <n v="999.62800000000004"/>
  </r>
  <r>
    <s v="23972341-001"/>
    <s v="Available"/>
    <s v="0-24 Hours"/>
    <s v="91034655-01"/>
    <s v="SA4645 - 23MM STITCHED LEAFLET"/>
    <m/>
    <m/>
    <s v="23972341"/>
    <n v="1"/>
    <n v="1"/>
    <s v="23972341"/>
    <s v="ZPK1"/>
    <s v="      "/>
    <d v="2019-06-20T15:50:53"/>
    <s v="No"/>
    <x v="1"/>
    <s v="VAL-STITCH-STITCH INSPECT"/>
    <s v="VAL-STITCH LEAFLET"/>
    <x v="0"/>
    <s v="moktars"/>
    <d v="2019-06-20T18:36:32"/>
    <s v="0 Days 12 Hrs"/>
    <m/>
    <m/>
    <m/>
    <m/>
    <m/>
    <s v="N"/>
    <d v="2019-12-15T23:59:59"/>
    <m/>
    <n v="999.62800000000004"/>
  </r>
  <r>
    <s v="23972342-001"/>
    <s v="Available"/>
    <s v="0-24 Hours"/>
    <s v="91034655-01"/>
    <s v="SA4645 - 23MM STITCHED LEAFLET"/>
    <m/>
    <m/>
    <s v="23972342"/>
    <n v="1"/>
    <n v="1"/>
    <s v="23972342"/>
    <s v="ZPK1"/>
    <s v="      "/>
    <d v="2019-06-19T22:48:10"/>
    <s v="No"/>
    <x v="1"/>
    <s v="VAL-STITCH-STITCH INSPECT"/>
    <s v="VAL-STITCH LEAFLET"/>
    <x v="0"/>
    <s v="moktars"/>
    <d v="2019-06-20T16:01:24"/>
    <s v="0 Days 14 Hrs"/>
    <m/>
    <m/>
    <m/>
    <m/>
    <m/>
    <s v="N"/>
    <d v="2019-12-15T23:59:59"/>
    <m/>
    <n v="999.62800000000004"/>
  </r>
  <r>
    <s v="23972343-001"/>
    <s v="Available"/>
    <s v="0-24 Hours"/>
    <s v="91034655-01"/>
    <s v="SA4645 - 23MM STITCHED LEAFLET"/>
    <m/>
    <m/>
    <s v="23972343"/>
    <n v="1"/>
    <n v="1"/>
    <s v="23972343"/>
    <s v="ZPK1"/>
    <s v="      "/>
    <d v="2019-06-20T07:57:39"/>
    <s v="No"/>
    <x v="1"/>
    <s v="VAL-STITCH-STITCH INSPECT"/>
    <s v="VAL-STITCH LEAFLET"/>
    <x v="0"/>
    <s v="ramana"/>
    <d v="2019-06-20T11:04:28"/>
    <s v="0 Days 19 Hrs"/>
    <m/>
    <m/>
    <m/>
    <m/>
    <m/>
    <s v="N"/>
    <d v="2019-12-15T23:59:59"/>
    <m/>
    <n v="999.62800000000004"/>
  </r>
  <r>
    <s v="23972344-001"/>
    <s v="Not Started"/>
    <s v="1-4 Days"/>
    <s v="91034655-01"/>
    <s v="SA4645 - 23MM STITCHED LEAFLET"/>
    <m/>
    <m/>
    <s v="23972344"/>
    <n v="1"/>
    <n v="1"/>
    <s v="23972344"/>
    <s v="ZPK1"/>
    <s v="      "/>
    <m/>
    <s v="No"/>
    <x v="17"/>
    <m/>
    <m/>
    <x v="0"/>
    <m/>
    <d v="2019-06-19T17:09:10"/>
    <s v="1 Days 13 Hrs"/>
    <m/>
    <m/>
    <m/>
    <m/>
    <m/>
    <s v="N"/>
    <m/>
    <m/>
    <n v="999.62800000000004"/>
  </r>
  <r>
    <s v="23972345-001"/>
    <s v="Available"/>
    <s v="0-24 Hours"/>
    <s v="91034655-01"/>
    <s v="SA4645 - 23MM STITCHED LEAFLET"/>
    <m/>
    <m/>
    <s v="23972345"/>
    <n v="1"/>
    <n v="1"/>
    <s v="23972345"/>
    <s v="ZPK1"/>
    <s v="      "/>
    <d v="2019-06-19T22:15:45"/>
    <s v="No"/>
    <x v="1"/>
    <s v="VAL-STITCH-STITCH INSPECT"/>
    <s v="VAL-STITCH LEAFLET"/>
    <x v="0"/>
    <s v="moktars"/>
    <d v="2019-06-20T16:26:39"/>
    <s v="0 Days 14 Hrs"/>
    <m/>
    <m/>
    <m/>
    <m/>
    <m/>
    <s v="N"/>
    <d v="2019-12-15T23:59:59"/>
    <m/>
    <n v="999.62800000000004"/>
  </r>
  <r>
    <s v="23972346-001"/>
    <s v="Available"/>
    <s v="0-24 Hours"/>
    <s v="91034655-01"/>
    <s v="SA4645 - 23MM STITCHED LEAFLET"/>
    <m/>
    <m/>
    <s v="23972346"/>
    <n v="1"/>
    <n v="1"/>
    <s v="23972346"/>
    <s v="ZPK1"/>
    <s v="      "/>
    <d v="2019-06-20T09:46:26"/>
    <s v="No"/>
    <x v="1"/>
    <s v="VAL-STITCH-STITCH INSPECT"/>
    <s v="VAL-STITCH LEAFLET"/>
    <x v="0"/>
    <s v="ramana"/>
    <d v="2019-06-20T13:57:04"/>
    <s v="0 Days 17 Hrs"/>
    <m/>
    <m/>
    <m/>
    <m/>
    <m/>
    <s v="N"/>
    <d v="2019-12-15T23:59:59"/>
    <m/>
    <n v="999.62800000000004"/>
  </r>
  <r>
    <s v="23972347-001"/>
    <s v="Available"/>
    <s v="0-24 Hours"/>
    <s v="91034655-01"/>
    <s v="SA4645 - 23MM STITCHED LEAFLET"/>
    <m/>
    <m/>
    <s v="23972347"/>
    <n v="1"/>
    <n v="1"/>
    <s v="23972347"/>
    <s v="ZPK1"/>
    <s v="      "/>
    <d v="2019-06-20T11:16:32"/>
    <s v="No"/>
    <x v="1"/>
    <s v="VAL-STITCH-STITCH INSPECT"/>
    <s v="VAL-STITCH LEAFLET"/>
    <x v="0"/>
    <s v="zulkifa"/>
    <d v="2019-06-20T14:02:26"/>
    <s v="0 Days 16 Hrs"/>
    <m/>
    <m/>
    <m/>
    <m/>
    <m/>
    <s v="N"/>
    <d v="2019-12-15T23:59:59"/>
    <m/>
    <n v="999.62800000000004"/>
  </r>
  <r>
    <s v="23972348-001"/>
    <s v="Available"/>
    <s v="0-24 Hours"/>
    <s v="91034655-01"/>
    <s v="SA4645 - 23MM STITCHED LEAFLET"/>
    <m/>
    <m/>
    <s v="23972348"/>
    <n v="1"/>
    <n v="1"/>
    <s v="23972348"/>
    <s v="ZPK1"/>
    <s v="      "/>
    <d v="2019-06-19T21:54:22"/>
    <s v="No"/>
    <x v="1"/>
    <s v="VAL-STITCH-STITCH INSPECT"/>
    <s v="VAL-STITCH LEAFLET"/>
    <x v="0"/>
    <s v="matnoon"/>
    <d v="2019-06-20T20:04:41"/>
    <s v="0 Days 10 Hrs"/>
    <m/>
    <m/>
    <m/>
    <m/>
    <m/>
    <s v="N"/>
    <d v="2019-12-15T23:59:59"/>
    <m/>
    <n v="999.62800000000004"/>
  </r>
  <r>
    <s v="23972349-001"/>
    <s v="Available"/>
    <s v="1-4 Days"/>
    <s v="91034655-01"/>
    <s v="SA4645 - 23MM STITCHED LEAFLET"/>
    <m/>
    <m/>
    <s v="23972349"/>
    <n v="1"/>
    <n v="1"/>
    <s v="23972349"/>
    <s v="ZPK1"/>
    <s v="      "/>
    <d v="2019-06-19T19:42:20"/>
    <s v="No"/>
    <x v="1"/>
    <s v="VAL-STITCH-STITCH INSPECT"/>
    <s v="VAL-STITCH LEAFLET"/>
    <x v="0"/>
    <s v="moktars"/>
    <d v="2019-06-19T22:25:23"/>
    <s v="1 Days 8 Hrs"/>
    <m/>
    <m/>
    <m/>
    <m/>
    <m/>
    <s v="N"/>
    <d v="2019-12-15T23:59:59"/>
    <m/>
    <n v="999.62800000000004"/>
  </r>
  <r>
    <s v="23972350-001"/>
    <s v="Available"/>
    <s v="0-24 Hours"/>
    <s v="91034655-01"/>
    <s v="SA4645 - 23MM STITCHED LEAFLET"/>
    <m/>
    <m/>
    <s v="23972350"/>
    <n v="1"/>
    <n v="1"/>
    <s v="23972350"/>
    <s v="ZPK1"/>
    <s v="      "/>
    <d v="2019-06-19T21:53:44"/>
    <s v="No"/>
    <x v="1"/>
    <s v="VAL-STITCH-STITCH INSPECT"/>
    <s v="VAL-STITCH LEAFLET"/>
    <x v="0"/>
    <s v="ramana"/>
    <d v="2019-06-20T09:25:32"/>
    <s v="0 Days 21 Hrs"/>
    <m/>
    <m/>
    <m/>
    <m/>
    <m/>
    <s v="N"/>
    <d v="2019-12-15T23:59:59"/>
    <m/>
    <n v="999.62800000000004"/>
  </r>
  <r>
    <s v="23972351-001"/>
    <s v="Available"/>
    <s v="1-4 Days"/>
    <s v="91034655-01"/>
    <s v="SA4645 - 23MM STITCHED LEAFLET"/>
    <m/>
    <m/>
    <s v="23972351"/>
    <n v="1"/>
    <n v="1"/>
    <s v="23972351"/>
    <s v="ZPK1"/>
    <s v="      "/>
    <d v="2019-06-19T18:43:53"/>
    <s v="No"/>
    <x v="1"/>
    <s v="VAL-STITCH-STITCH INSPECT"/>
    <s v="VAL-STITCH LEAFLET"/>
    <x v="0"/>
    <s v="moktars"/>
    <d v="2019-06-19T20:01:19"/>
    <s v="1 Days 10 Hrs"/>
    <m/>
    <m/>
    <m/>
    <m/>
    <m/>
    <s v="N"/>
    <d v="2019-12-15T23:59:59"/>
    <m/>
    <n v="999.62800000000004"/>
  </r>
  <r>
    <s v="23972352-001"/>
    <s v="Not Started"/>
    <s v="1-4 Days"/>
    <s v="91034655-01"/>
    <s v="SA4645 - 23MM STITCHED LEAFLET"/>
    <m/>
    <m/>
    <s v="23972352"/>
    <n v="1"/>
    <n v="1"/>
    <s v="23972352"/>
    <s v="ZPK1"/>
    <s v="      "/>
    <m/>
    <s v="No"/>
    <x v="17"/>
    <m/>
    <m/>
    <x v="0"/>
    <m/>
    <d v="2019-06-19T17:08:16"/>
    <s v="1 Days 13 Hrs"/>
    <m/>
    <m/>
    <m/>
    <m/>
    <m/>
    <s v="N"/>
    <m/>
    <m/>
    <n v="999.62800000000004"/>
  </r>
  <r>
    <s v="23972353-001"/>
    <s v="Available"/>
    <s v="0-24 Hours"/>
    <s v="91034655-01"/>
    <s v="SA4645 - 23MM STITCHED LEAFLET"/>
    <m/>
    <m/>
    <s v="23972353"/>
    <n v="1"/>
    <n v="1"/>
    <s v="23972353"/>
    <s v="ZPK1"/>
    <s v="      "/>
    <d v="2019-06-19T21:29:24"/>
    <s v="No"/>
    <x v="1"/>
    <s v="VAL-STITCH-STITCH INSPECT"/>
    <s v="VAL-STITCH LEAFLET"/>
    <x v="0"/>
    <s v="zulkifa"/>
    <d v="2019-06-20T12:57:37"/>
    <s v="0 Days 18 Hrs"/>
    <m/>
    <m/>
    <m/>
    <m/>
    <m/>
    <s v="N"/>
    <d v="2019-12-15T23:59:59"/>
    <m/>
    <n v="999.62800000000004"/>
  </r>
  <r>
    <s v="23972354-001"/>
    <s v="Available"/>
    <s v="0-24 Hours"/>
    <s v="50531251-02"/>
    <s v="LOTUS EDGE 23MM VALVE ASSEMBLY PENANG"/>
    <m/>
    <m/>
    <s v="23972354"/>
    <n v="1"/>
    <n v="1"/>
    <s v="23972354"/>
    <s v="ZPK1"/>
    <s v="      "/>
    <d v="2019-06-20T10:56:16"/>
    <s v="No"/>
    <x v="19"/>
    <s v="VAL-Edge Ass-Post to Braid"/>
    <s v="VAL-VALVE ASSY"/>
    <x v="1"/>
    <s v="mdakhin"/>
    <d v="2019-06-20T19:53:20"/>
    <s v="0 Days 11 Hrs"/>
    <m/>
    <m/>
    <m/>
    <m/>
    <m/>
    <s v="N"/>
    <m/>
    <m/>
    <n v="4134.3429999999998"/>
  </r>
  <r>
    <s v="23972355-001"/>
    <s v="Available"/>
    <s v="0-24 Hours"/>
    <s v="50531251-02"/>
    <s v="LOTUS EDGE 23MM VALVE ASSEMBLY PENANG"/>
    <m/>
    <m/>
    <s v="23972355"/>
    <n v="1"/>
    <n v="1"/>
    <s v="23972355"/>
    <s v="ZPK1"/>
    <s v="      "/>
    <d v="2019-06-20T13:43:02"/>
    <s v="No"/>
    <x v="26"/>
    <s v="VAL-Edge Ass-Buckle to Braid"/>
    <s v="VAL-VALVE ASSY"/>
    <x v="1"/>
    <s v="ijapr"/>
    <d v="2019-06-20T15:00:21"/>
    <s v="0 Days 15 Hrs"/>
    <m/>
    <m/>
    <m/>
    <m/>
    <m/>
    <s v="N"/>
    <m/>
    <m/>
    <n v="4134.3429999999998"/>
  </r>
  <r>
    <s v="23972356-001"/>
    <s v="On Hold"/>
    <s v="0-24 Hours"/>
    <s v="50531251-02"/>
    <s v="LOTUS EDGE 23MM VALVE ASSEMBLY PENANG"/>
    <m/>
    <m/>
    <s v="23972356"/>
    <n v="1"/>
    <n v="1"/>
    <s v="23972356"/>
    <s v="ZPK1"/>
    <s v="      "/>
    <d v="2019-06-20T12:07:32"/>
    <s v="No"/>
    <x v="13"/>
    <s v="VAL-Edge Ass-Post to Leaflet"/>
    <s v="VAL-VALVE ASSY"/>
    <x v="1"/>
    <s v="abubakn"/>
    <d v="2019-06-20T23:05:28"/>
    <s v="0 Days 7 Hrs"/>
    <s v="PENNC0003473"/>
    <s v="CLOF"/>
    <s v="Edit"/>
    <s v="CLOF-LOOSE FIBER(P1/P6)"/>
    <m/>
    <s v="N"/>
    <m/>
    <m/>
    <n v="4134.3429999999998"/>
  </r>
  <r>
    <s v="23972357-001"/>
    <s v="Available"/>
    <s v="0-24 Hours"/>
    <s v="50531251-02"/>
    <s v="LOTUS EDGE 23MM VALVE ASSEMBLY PENANG"/>
    <m/>
    <m/>
    <s v="23972357"/>
    <n v="1"/>
    <n v="1"/>
    <s v="23972357"/>
    <s v="ZPK1"/>
    <s v="      "/>
    <d v="2019-06-19T13:40:38"/>
    <s v="No"/>
    <x v="19"/>
    <s v="VAL-Edge Ass-Post to Braid"/>
    <s v="VAL-VALVE ASSY"/>
    <x v="1"/>
    <s v="mats"/>
    <d v="2019-06-20T19:08:44"/>
    <s v="0 Days 11 Hrs"/>
    <m/>
    <m/>
    <m/>
    <m/>
    <m/>
    <s v="N"/>
    <m/>
    <m/>
    <n v="4134.3429999999998"/>
  </r>
  <r>
    <s v="23972358-001"/>
    <s v="Not Started"/>
    <s v="0-24 Hours"/>
    <s v="50531251-02"/>
    <s v="LOTUS EDGE 23MM VALVE ASSEMBLY PENANG"/>
    <m/>
    <m/>
    <s v="23972358"/>
    <n v="1"/>
    <n v="1"/>
    <s v="23972358"/>
    <s v="ZPK1"/>
    <s v="      "/>
    <m/>
    <s v="No"/>
    <x v="17"/>
    <m/>
    <m/>
    <x v="1"/>
    <m/>
    <d v="2019-06-20T12:41:51"/>
    <s v="0 Days 18 Hrs"/>
    <m/>
    <m/>
    <m/>
    <m/>
    <m/>
    <s v="N"/>
    <m/>
    <m/>
    <n v="4134.3429999999998"/>
  </r>
  <r>
    <s v="23972359-001"/>
    <s v="Not Started"/>
    <s v="0-24 Hours"/>
    <s v="50531251-02"/>
    <s v="LOTUS EDGE 23MM VALVE ASSEMBLY PENANG"/>
    <m/>
    <m/>
    <s v="23972359"/>
    <n v="1"/>
    <n v="1"/>
    <s v="23972359"/>
    <s v="ZPK1"/>
    <s v="      "/>
    <m/>
    <s v="No"/>
    <x v="17"/>
    <m/>
    <m/>
    <x v="1"/>
    <m/>
    <d v="2019-06-20T12:41:48"/>
    <s v="0 Days 18 Hrs"/>
    <m/>
    <m/>
    <m/>
    <m/>
    <m/>
    <s v="N"/>
    <m/>
    <m/>
    <n v="4134.3429999999998"/>
  </r>
  <r>
    <s v="23972400-001"/>
    <s v="Available"/>
    <s v="0-24 Hours"/>
    <s v="50531251-02"/>
    <s v="LOTUS EDGE 23MM VALVE ASSEMBLY PENANG"/>
    <m/>
    <m/>
    <s v="23972400"/>
    <n v="1"/>
    <n v="1"/>
    <s v="23972400"/>
    <s v="ZPK1"/>
    <s v="      "/>
    <d v="2019-06-20T15:44:45"/>
    <s v="No"/>
    <x v="26"/>
    <s v="VAL-Edge Ass-Buckle to Braid"/>
    <s v="VAL-VALVE ASSY"/>
    <x v="1"/>
    <s v="abuban1"/>
    <d v="2019-06-20T18:03:22"/>
    <s v="0 Days 12 Hrs"/>
    <m/>
    <m/>
    <m/>
    <m/>
    <m/>
    <s v="N"/>
    <m/>
    <m/>
    <n v="4134.3429999999998"/>
  </r>
  <r>
    <s v="23972401-001"/>
    <s v="Not Started"/>
    <s v="0-24 Hours"/>
    <s v="50531251-02"/>
    <s v="LOTUS EDGE 23MM VALVE ASSEMBLY PENANG"/>
    <m/>
    <m/>
    <s v="23972401"/>
    <n v="1"/>
    <n v="1"/>
    <s v="23972401"/>
    <s v="ZPK1"/>
    <s v="      "/>
    <m/>
    <s v="No"/>
    <x v="17"/>
    <m/>
    <m/>
    <x v="1"/>
    <m/>
    <d v="2019-06-20T12:41:41"/>
    <s v="0 Days 18 Hrs"/>
    <m/>
    <m/>
    <m/>
    <m/>
    <m/>
    <s v="N"/>
    <m/>
    <m/>
    <n v="4134.3429999999998"/>
  </r>
  <r>
    <s v="23972402-001"/>
    <s v="Available"/>
    <s v="0-24 Hours"/>
    <s v="50531251-02"/>
    <s v="LOTUS EDGE 23MM VALVE ASSEMBLY PENANG"/>
    <m/>
    <m/>
    <s v="23972402"/>
    <n v="1"/>
    <n v="1"/>
    <s v="23972402"/>
    <s v="ZPK1"/>
    <s v="      "/>
    <d v="2019-06-20T07:50:26"/>
    <s v="No"/>
    <x v="13"/>
    <s v="VAL-Edge Ass-Post to Leaflet"/>
    <s v="VAL-VALVE ASSY"/>
    <x v="1"/>
    <s v="joharn1"/>
    <d v="2019-06-20T21:47:11"/>
    <s v="0 Days 9 Hrs"/>
    <m/>
    <m/>
    <m/>
    <m/>
    <m/>
    <s v="N"/>
    <m/>
    <m/>
    <n v="4134.3429999999998"/>
  </r>
  <r>
    <s v="23972403-001"/>
    <s v="Not Started"/>
    <s v="0-24 Hours"/>
    <s v="50531251-02"/>
    <s v="LOTUS EDGE 23MM VALVE ASSEMBLY PENANG"/>
    <m/>
    <m/>
    <s v="23972403"/>
    <n v="1"/>
    <n v="1"/>
    <s v="23972403"/>
    <s v="ZPK1"/>
    <s v="      "/>
    <m/>
    <s v="No"/>
    <x v="17"/>
    <m/>
    <m/>
    <x v="1"/>
    <m/>
    <d v="2019-06-20T12:41:35"/>
    <s v="0 Days 18 Hrs"/>
    <m/>
    <m/>
    <m/>
    <m/>
    <m/>
    <s v="N"/>
    <m/>
    <m/>
    <n v="4134.3429999999998"/>
  </r>
  <r>
    <s v="23972404-001"/>
    <s v="Available"/>
    <s v="0-24 Hours"/>
    <s v="50531251-02"/>
    <s v="LOTUS EDGE 23MM VALVE ASSEMBLY PENANG"/>
    <m/>
    <m/>
    <s v="23972404"/>
    <n v="1"/>
    <n v="1"/>
    <s v="23972404"/>
    <s v="ZPK1"/>
    <s v="      "/>
    <d v="2019-06-20T12:26:45"/>
    <s v="No"/>
    <x v="18"/>
    <s v="VAL-Edge Ass-Post Leaflet Ins"/>
    <s v="VAL-VALVE ASSY"/>
    <x v="1"/>
    <s v="omarn2"/>
    <d v="2019-06-20T22:37:04"/>
    <s v="0 Days 8 Hrs"/>
    <m/>
    <m/>
    <m/>
    <m/>
    <m/>
    <s v="N"/>
    <m/>
    <m/>
    <n v="4134.3429999999998"/>
  </r>
  <r>
    <s v="23972405-001"/>
    <s v="Available"/>
    <s v="0-24 Hours"/>
    <s v="50531251-02"/>
    <s v="LOTUS EDGE 23MM VALVE ASSEMBLY PENANG"/>
    <m/>
    <m/>
    <s v="23972405"/>
    <n v="1"/>
    <n v="1"/>
    <s v="23972405"/>
    <s v="ZPK1"/>
    <s v="      "/>
    <d v="2019-06-20T07:01:32"/>
    <s v="No"/>
    <x v="13"/>
    <s v="VAL-Edge Ass-Post to Leaflet"/>
    <s v="VAL-VALVE ASSY"/>
    <x v="1"/>
    <s v="mohan14"/>
    <d v="2019-06-20T14:48:10"/>
    <s v="0 Days 16 Hrs"/>
    <m/>
    <m/>
    <m/>
    <m/>
    <m/>
    <s v="N"/>
    <m/>
    <m/>
    <n v="4134.3429999999998"/>
  </r>
  <r>
    <s v="23972406-001"/>
    <s v="On Hold"/>
    <s v="0-24 Hours"/>
    <s v="50531251-02"/>
    <s v="LOTUS EDGE 23MM VALVE ASSEMBLY PENANG"/>
    <m/>
    <m/>
    <s v="23972406"/>
    <n v="1"/>
    <n v="1"/>
    <s v="23972406"/>
    <s v="ZPK1"/>
    <s v="      "/>
    <d v="2019-06-20T07:27:47"/>
    <s v="No"/>
    <x v="13"/>
    <s v="VAL-Edge Ass-Post to Leaflet"/>
    <s v="VAL-VALVE ASSY"/>
    <x v="1"/>
    <s v="joharn1"/>
    <d v="2019-06-20T19:09:23"/>
    <s v="0 Days 11 Hrs"/>
    <s v="PENNC0003470"/>
    <s v="CTOR"/>
    <s v="Edit"/>
    <s v="CTOR-TORN TISSUE(P11)"/>
    <m/>
    <s v="N"/>
    <m/>
    <m/>
    <n v="4134.3429999999998"/>
  </r>
  <r>
    <s v="23972407-001"/>
    <s v="Available"/>
    <s v="0-24 Hours"/>
    <s v="50531251-02"/>
    <s v="LOTUS EDGE 23MM VALVE ASSEMBLY PENANG"/>
    <m/>
    <m/>
    <s v="23972407"/>
    <n v="1"/>
    <n v="1"/>
    <s v="23972407"/>
    <s v="ZPK1"/>
    <s v="      "/>
    <d v="2019-06-20T10:50:33"/>
    <s v="No"/>
    <x v="18"/>
    <s v="VAL-Edge Ass-Post Leaflet Ins"/>
    <s v="VAL-VALVE ASSY"/>
    <x v="1"/>
    <s v="mohdsar"/>
    <d v="2019-06-20T22:32:16"/>
    <s v="0 Days 8 Hrs"/>
    <m/>
    <m/>
    <m/>
    <m/>
    <m/>
    <s v="N"/>
    <m/>
    <m/>
    <n v="4134.3429999999998"/>
  </r>
  <r>
    <s v="23972408-001"/>
    <s v="Available"/>
    <s v="0-24 Hours"/>
    <s v="50531251-02"/>
    <s v="LOTUS EDGE 23MM VALVE ASSEMBLY PENANG"/>
    <m/>
    <m/>
    <s v="23972408"/>
    <n v="1"/>
    <n v="1"/>
    <s v="23972408"/>
    <s v="ZPK1"/>
    <s v="      "/>
    <d v="2019-06-20T14:20:45"/>
    <s v="No"/>
    <x v="13"/>
    <s v="VAL-Edge Ass-Post to Leaflet"/>
    <s v="VAL-VALVE ASSY"/>
    <x v="1"/>
    <s v="abduln3"/>
    <d v="2019-06-20T23:22:52"/>
    <s v="0 Days 7 Hrs"/>
    <m/>
    <m/>
    <m/>
    <m/>
    <m/>
    <s v="N"/>
    <m/>
    <m/>
    <n v="4134.3429999999998"/>
  </r>
  <r>
    <s v="23972409-001"/>
    <s v="Available"/>
    <s v="0-24 Hours"/>
    <s v="50531251-02"/>
    <s v="LOTUS EDGE 23MM VALVE ASSEMBLY PENANG"/>
    <m/>
    <m/>
    <s v="23972409"/>
    <n v="1"/>
    <n v="1"/>
    <s v="23972409"/>
    <s v="ZPK1"/>
    <s v="      "/>
    <d v="2019-06-20T09:42:09"/>
    <s v="No"/>
    <x v="13"/>
    <s v="VAL-Edge Ass-Post to Leaflet"/>
    <s v="VAL-VALVE ASSY"/>
    <x v="1"/>
    <s v="zainoln"/>
    <d v="2019-06-20T18:33:33"/>
    <s v="0 Days 12 Hrs"/>
    <m/>
    <m/>
    <m/>
    <m/>
    <m/>
    <s v="N"/>
    <m/>
    <m/>
    <n v="4134.3429999999998"/>
  </r>
  <r>
    <s v="23972410-001"/>
    <s v="Not Started"/>
    <s v="0-24 Hours"/>
    <s v="50531251-02"/>
    <s v="LOTUS EDGE 23MM VALVE ASSEMBLY PENANG"/>
    <m/>
    <m/>
    <s v="23972410"/>
    <n v="1"/>
    <n v="1"/>
    <s v="23972410"/>
    <s v="ZPK1"/>
    <s v="      "/>
    <m/>
    <s v="No"/>
    <x v="17"/>
    <m/>
    <m/>
    <x v="1"/>
    <m/>
    <d v="2019-06-20T12:41:58"/>
    <s v="0 Days 18 Hrs"/>
    <m/>
    <m/>
    <m/>
    <m/>
    <m/>
    <s v="N"/>
    <m/>
    <m/>
    <n v="4134.3429999999998"/>
  </r>
  <r>
    <s v="23972411-001"/>
    <s v="Available"/>
    <s v="0-24 Hours"/>
    <s v="50531251-02"/>
    <s v="LOTUS EDGE 23MM VALVE ASSEMBLY PENANG"/>
    <m/>
    <m/>
    <s v="23972411"/>
    <n v="1"/>
    <n v="1"/>
    <s v="23972411"/>
    <s v="ZPK1"/>
    <s v="      "/>
    <d v="2019-06-20T15:44:35"/>
    <s v="No"/>
    <x v="40"/>
    <s v="VAL-Edge Ass-Lashing to Braid"/>
    <s v="VAL-VALVE ASSY"/>
    <x v="1"/>
    <s v="kathavu"/>
    <d v="2019-06-20T23:01:24"/>
    <s v="0 Days 7 Hrs"/>
    <m/>
    <m/>
    <m/>
    <m/>
    <m/>
    <s v="N"/>
    <m/>
    <m/>
    <n v="4134.3429999999998"/>
  </r>
  <r>
    <s v="23972412-001"/>
    <s v="Available"/>
    <s v="0-24 Hours"/>
    <s v="50531251-02"/>
    <s v="LOTUS EDGE 23MM VALVE ASSEMBLY PENANG"/>
    <m/>
    <m/>
    <s v="23972412"/>
    <n v="1"/>
    <n v="1"/>
    <s v="23972412"/>
    <s v="ZPK1"/>
    <s v="      "/>
    <d v="2019-06-20T16:37:55"/>
    <s v="No"/>
    <x v="35"/>
    <s v="VAL-Edge Ass-Buckle-Braid Ins"/>
    <s v="VAL-VALVE ASSY"/>
    <x v="1"/>
    <s v="mohdsn2"/>
    <d v="2019-06-20T19:40:45"/>
    <s v="0 Days 11 Hrs"/>
    <m/>
    <m/>
    <m/>
    <m/>
    <m/>
    <s v="N"/>
    <m/>
    <m/>
    <n v="4134.3429999999998"/>
  </r>
  <r>
    <s v="23972413-001"/>
    <s v="Available"/>
    <s v="0-24 Hours"/>
    <s v="50531251-02"/>
    <s v="LOTUS EDGE 23MM VALVE ASSEMBLY PENANG"/>
    <m/>
    <m/>
    <s v="23972413"/>
    <n v="1"/>
    <n v="1"/>
    <s v="23972413"/>
    <s v="ZPK1"/>
    <s v="      "/>
    <d v="2019-06-20T19:05:22"/>
    <s v="No"/>
    <x v="35"/>
    <s v="VAL-Edge Ass-Buckle-Braid Ins"/>
    <s v="VAL-VALVE ASSY"/>
    <x v="1"/>
    <s v="mohdsn2"/>
    <d v="2019-06-20T22:05:30"/>
    <s v="0 Days 8 Hrs"/>
    <m/>
    <m/>
    <m/>
    <m/>
    <m/>
    <s v="N"/>
    <m/>
    <m/>
    <n v="4134.3429999999998"/>
  </r>
  <r>
    <s v="23972414-001"/>
    <s v="Not Started"/>
    <s v="0-24 Hours"/>
    <s v="50531251-02"/>
    <s v="LOTUS EDGE 23MM VALVE ASSEMBLY PENANG"/>
    <m/>
    <m/>
    <s v="23972414"/>
    <n v="1"/>
    <n v="1"/>
    <s v="23972414"/>
    <s v="ZPK1"/>
    <s v="      "/>
    <m/>
    <s v="No"/>
    <x v="17"/>
    <m/>
    <m/>
    <x v="1"/>
    <m/>
    <d v="2019-06-20T12:42:03"/>
    <s v="0 Days 18 Hrs"/>
    <m/>
    <m/>
    <m/>
    <m/>
    <m/>
    <s v="N"/>
    <m/>
    <m/>
    <n v="4134.3429999999998"/>
  </r>
  <r>
    <s v="23972415-001"/>
    <s v="Available"/>
    <s v="0-24 Hours"/>
    <s v="50531252-02"/>
    <s v="LOTUS EDGE 25MM VALVE ASSEMBLY"/>
    <m/>
    <m/>
    <s v="23972415"/>
    <n v="1"/>
    <n v="1"/>
    <s v="23972415"/>
    <s v="ZPK1"/>
    <s v="      "/>
    <d v="2019-06-20T10:55:04"/>
    <s v="No"/>
    <x v="37"/>
    <s v="VAL-Edge Ass-Lashing to Braid25"/>
    <s v="VAL-VALVE ASSY"/>
    <x v="1"/>
    <s v="yaakobn"/>
    <d v="2019-06-20T18:39:17"/>
    <s v="0 Days 12 Hrs"/>
    <m/>
    <m/>
    <m/>
    <m/>
    <m/>
    <s v="N"/>
    <m/>
    <m/>
    <n v="4281.8420000000006"/>
  </r>
  <r>
    <s v="23972416-001"/>
    <s v="Available"/>
    <s v="0-24 Hours"/>
    <s v="50531252-02"/>
    <s v="LOTUS EDGE 25MM VALVE ASSEMBLY"/>
    <m/>
    <m/>
    <s v="23972416"/>
    <n v="1"/>
    <n v="1"/>
    <s v="23972416"/>
    <s v="ZPK1"/>
    <s v="      "/>
    <d v="2019-06-20T22:13:50"/>
    <s v="No"/>
    <x v="41"/>
    <s v="VAL-Edge Ass-Buckle to Braid25"/>
    <s v="VAL-VALVE ASSY"/>
    <x v="1"/>
    <s v="azhars"/>
    <d v="2019-06-20T23:18:03"/>
    <s v="0 Days 7 Hrs"/>
    <m/>
    <m/>
    <m/>
    <m/>
    <m/>
    <s v="N"/>
    <m/>
    <m/>
    <n v="4281.8420000000006"/>
  </r>
  <r>
    <s v="23972417-001"/>
    <s v="Not Started"/>
    <s v="1-4 Days"/>
    <s v="50531252-02"/>
    <s v="LOTUS EDGE 25MM VALVE ASSEMBLY"/>
    <m/>
    <m/>
    <s v="23972417"/>
    <n v="1"/>
    <n v="1"/>
    <s v="23972417"/>
    <s v="ZPK1"/>
    <s v="      "/>
    <m/>
    <s v="No"/>
    <x v="17"/>
    <m/>
    <m/>
    <x v="1"/>
    <m/>
    <d v="2019-06-19T13:12:06"/>
    <s v="1 Days 17 Hrs"/>
    <m/>
    <m/>
    <m/>
    <m/>
    <m/>
    <s v="N"/>
    <m/>
    <m/>
    <n v="4281.8420000000006"/>
  </r>
  <r>
    <s v="23972418-001"/>
    <s v="Available"/>
    <s v="0-24 Hours"/>
    <s v="50531252-02"/>
    <s v="LOTUS EDGE 25MM VALVE ASSEMBLY"/>
    <m/>
    <m/>
    <s v="23972418"/>
    <n v="1"/>
    <n v="1"/>
    <s v="23972418"/>
    <s v="ZPK1"/>
    <s v="      "/>
    <d v="2019-06-21T06:56:32"/>
    <s v="No"/>
    <x v="44"/>
    <s v="VAL-Edge Ass-CREATE ORDER25"/>
    <s v="VAL-VALVE ASSY"/>
    <x v="1"/>
    <s v="saipuln"/>
    <d v="2019-06-21T06:56:41"/>
    <s v="0 Days 0 Hrs"/>
    <m/>
    <m/>
    <m/>
    <m/>
    <m/>
    <s v="N"/>
    <m/>
    <m/>
    <n v="4281.8420000000006"/>
  </r>
  <r>
    <s v="23972419-001"/>
    <s v="Available"/>
    <s v="0-24 Hours"/>
    <s v="50531252-02"/>
    <s v="LOTUS EDGE 25MM VALVE ASSEMBLY"/>
    <m/>
    <m/>
    <s v="23972419"/>
    <n v="1"/>
    <n v="1"/>
    <s v="23972419"/>
    <s v="ZPK1"/>
    <s v="      "/>
    <d v="2019-06-20T15:44:10"/>
    <s v="No"/>
    <x v="41"/>
    <s v="VAL-Edge Ass-Buckle to Braid25"/>
    <s v="VAL-VALVE ASSY"/>
    <x v="1"/>
    <s v="kamiszs"/>
    <d v="2019-06-20T17:33:42"/>
    <s v="0 Days 13 Hrs"/>
    <m/>
    <m/>
    <m/>
    <m/>
    <m/>
    <s v="N"/>
    <m/>
    <m/>
    <n v="4281.8420000000006"/>
  </r>
  <r>
    <s v="23972420-001"/>
    <s v="Available"/>
    <s v="0-24 Hours"/>
    <s v="50531252-02"/>
    <s v="LOTUS EDGE 25MM VALVE ASSEMBLY"/>
    <m/>
    <m/>
    <s v="23972420"/>
    <n v="1"/>
    <n v="1"/>
    <s v="23972420"/>
    <s v="ZPK1"/>
    <s v="      "/>
    <d v="2019-06-19T18:50:47"/>
    <s v="No"/>
    <x v="36"/>
    <s v="VAL-Edge Ass-Post Braid Insp25"/>
    <s v="VAL-VALVE ASSY"/>
    <x v="1"/>
    <s v="salehj"/>
    <d v="2019-06-20T22:39:56"/>
    <s v="0 Days 8 Hrs"/>
    <m/>
    <m/>
    <m/>
    <m/>
    <m/>
    <s v="N"/>
    <m/>
    <m/>
    <n v="4281.8420000000006"/>
  </r>
  <r>
    <s v="23972421-001"/>
    <s v="Available"/>
    <s v="0-24 Hours"/>
    <s v="50531252-02"/>
    <s v="LOTUS EDGE 25MM VALVE ASSEMBLY"/>
    <m/>
    <m/>
    <s v="23972421"/>
    <n v="1"/>
    <n v="1"/>
    <s v="23972421"/>
    <s v="ZPK1"/>
    <s v="      "/>
    <d v="2019-06-19T22:09:24"/>
    <s v="No"/>
    <x v="25"/>
    <s v="VAL-Edge Ass-Post to Braid25"/>
    <s v="VAL-VALVE ASSY"/>
    <x v="1"/>
    <s v="mdakhin"/>
    <d v="2019-06-20T21:36:42"/>
    <s v="0 Days 9 Hrs"/>
    <m/>
    <m/>
    <m/>
    <m/>
    <m/>
    <s v="N"/>
    <m/>
    <m/>
    <n v="4281.8420000000006"/>
  </r>
  <r>
    <s v="23972422-001"/>
    <s v="Available"/>
    <s v="0-24 Hours"/>
    <s v="50531252-02"/>
    <s v="LOTUS EDGE 25MM VALVE ASSEMBLY"/>
    <m/>
    <m/>
    <s v="23972422"/>
    <n v="1"/>
    <n v="1"/>
    <s v="23972422"/>
    <s v="ZPK1"/>
    <s v="      "/>
    <d v="2019-06-19T19:07:45"/>
    <s v="No"/>
    <x v="25"/>
    <s v="VAL-Edge Ass-Post to Braid25"/>
    <s v="VAL-VALVE ASSY"/>
    <x v="1"/>
    <s v="mohdtan"/>
    <d v="2019-06-20T16:41:41"/>
    <s v="0 Days 14 Hrs"/>
    <m/>
    <m/>
    <m/>
    <m/>
    <m/>
    <s v="N"/>
    <m/>
    <m/>
    <n v="4281.8420000000006"/>
  </r>
  <r>
    <s v="23972423-001"/>
    <s v="Available"/>
    <s v="0-24 Hours"/>
    <s v="50531252-02"/>
    <s v="LOTUS EDGE 25MM VALVE ASSEMBLY"/>
    <m/>
    <m/>
    <s v="23972423"/>
    <n v="1"/>
    <n v="1"/>
    <s v="23972423"/>
    <s v="ZPK1"/>
    <s v="      "/>
    <d v="2019-06-19T21:57:41"/>
    <s v="No"/>
    <x v="25"/>
    <s v="VAL-Edge Ass-Post to Braid25"/>
    <s v="VAL-VALVE ASSY"/>
    <x v="1"/>
    <s v="mdakhin"/>
    <d v="2019-06-20T19:15:28"/>
    <s v="0 Days 11 Hrs"/>
    <m/>
    <m/>
    <m/>
    <m/>
    <m/>
    <s v="N"/>
    <m/>
    <m/>
    <n v="4281.8420000000006"/>
  </r>
  <r>
    <s v="23972424-001"/>
    <s v="Available"/>
    <s v="0-24 Hours"/>
    <s v="50531252-02"/>
    <s v="LOTUS EDGE 25MM VALVE ASSEMBLY"/>
    <m/>
    <m/>
    <s v="23972424"/>
    <n v="1"/>
    <n v="1"/>
    <s v="23972424"/>
    <s v="ZPK1"/>
    <s v="      "/>
    <d v="2019-06-19T18:16:38"/>
    <s v="No"/>
    <x v="25"/>
    <s v="VAL-Edge Ass-Post to Braid25"/>
    <s v="VAL-VALVE ASSY"/>
    <x v="1"/>
    <s v="mats"/>
    <d v="2019-06-20T23:07:55"/>
    <s v="0 Days 7 Hrs"/>
    <m/>
    <m/>
    <m/>
    <m/>
    <m/>
    <s v="N"/>
    <m/>
    <m/>
    <n v="4281.8420000000006"/>
  </r>
  <r>
    <s v="23972425-001"/>
    <s v="Available"/>
    <s v="0-24 Hours"/>
    <s v="50531252-02"/>
    <s v="LOTUS EDGE 25MM VALVE ASSEMBLY"/>
    <m/>
    <m/>
    <s v="23972425"/>
    <n v="1"/>
    <n v="1"/>
    <s v="23972425"/>
    <s v="ZPK1"/>
    <s v="      "/>
    <d v="2019-06-19T19:27:59"/>
    <s v="No"/>
    <x v="36"/>
    <s v="VAL-Edge Ass-Post Braid Insp25"/>
    <s v="VAL-VALVE ASSY"/>
    <x v="1"/>
    <s v="salehj"/>
    <d v="2019-06-20T23:01:34"/>
    <s v="0 Days 7 Hrs"/>
    <m/>
    <m/>
    <m/>
    <m/>
    <m/>
    <s v="N"/>
    <m/>
    <m/>
    <n v="4281.8420000000006"/>
  </r>
  <r>
    <s v="23972426-001"/>
    <s v="Available"/>
    <s v="0-24 Hours"/>
    <s v="50531252-02"/>
    <s v="LOTUS EDGE 25MM VALVE ASSEMBLY"/>
    <m/>
    <m/>
    <s v="23972426"/>
    <n v="1"/>
    <n v="1"/>
    <s v="23972426"/>
    <s v="ZPK1"/>
    <s v="      "/>
    <d v="2019-06-20T10:30:25"/>
    <s v="No"/>
    <x v="25"/>
    <s v="VAL-Edge Ass-Post to Braid25"/>
    <s v="VAL-VALVE ASSY"/>
    <x v="1"/>
    <s v="mohdtan"/>
    <d v="2019-06-20T17:01:26"/>
    <s v="0 Days 13 Hrs"/>
    <m/>
    <m/>
    <m/>
    <m/>
    <m/>
    <s v="N"/>
    <m/>
    <m/>
    <n v="4281.8420000000006"/>
  </r>
  <r>
    <s v="23972427-001"/>
    <s v="Available"/>
    <s v="0-24 Hours"/>
    <s v="50531252-02"/>
    <s v="LOTUS EDGE 25MM VALVE ASSEMBLY"/>
    <m/>
    <m/>
    <s v="23972427"/>
    <n v="1"/>
    <n v="1"/>
    <s v="23972427"/>
    <s v="ZPK1"/>
    <s v="      "/>
    <d v="2019-06-20T14:09:30"/>
    <s v="No"/>
    <x v="37"/>
    <s v="VAL-Edge Ass-Lashing to Braid25"/>
    <s v="VAL-VALVE ASSY"/>
    <x v="1"/>
    <s v="thilagd"/>
    <d v="2019-06-20T23:02:11"/>
    <s v="0 Days 7 Hrs"/>
    <m/>
    <m/>
    <m/>
    <m/>
    <m/>
    <s v="N"/>
    <m/>
    <m/>
    <n v="4281.8420000000006"/>
  </r>
  <r>
    <s v="23972428-001"/>
    <s v="Available"/>
    <s v="0-24 Hours"/>
    <s v="50531252-02"/>
    <s v="LOTUS EDGE 25MM VALVE ASSEMBLY"/>
    <m/>
    <m/>
    <s v="23972428"/>
    <n v="1"/>
    <n v="1"/>
    <s v="23972428"/>
    <s v="ZPK1"/>
    <s v="      "/>
    <d v="2019-06-20T12:13:09"/>
    <s v="No"/>
    <x v="25"/>
    <s v="VAL-Edge Ass-Post to Braid25"/>
    <s v="VAL-VALVE ASSY"/>
    <x v="1"/>
    <s v="mohdtan"/>
    <d v="2019-06-20T19:23:48"/>
    <s v="0 Days 11 Hrs"/>
    <m/>
    <m/>
    <m/>
    <m/>
    <m/>
    <s v="N"/>
    <m/>
    <m/>
    <n v="4281.8420000000006"/>
  </r>
  <r>
    <s v="23972429-001"/>
    <s v="Available"/>
    <s v="0-24 Hours"/>
    <s v="50531252-02"/>
    <s v="LOTUS EDGE 25MM VALVE ASSEMBLY"/>
    <m/>
    <m/>
    <s v="23972429"/>
    <n v="1"/>
    <n v="1"/>
    <s v="23972429"/>
    <s v="ZPK1"/>
    <s v="      "/>
    <d v="2019-06-20T12:07:54"/>
    <s v="No"/>
    <x v="25"/>
    <s v="VAL-Edge Ass-Post to Braid25"/>
    <s v="VAL-VALVE ASSY"/>
    <x v="1"/>
    <s v="mats"/>
    <d v="2019-06-20T18:25:42"/>
    <s v="0 Days 12 Hrs"/>
    <m/>
    <m/>
    <m/>
    <m/>
    <m/>
    <s v="N"/>
    <m/>
    <m/>
    <n v="4281.8420000000006"/>
  </r>
  <r>
    <s v="23972430-001"/>
    <s v="Available"/>
    <s v="0-24 Hours"/>
    <s v="50531252-02"/>
    <s v="LOTUS EDGE 25MM VALVE ASSEMBLY"/>
    <m/>
    <m/>
    <s v="23972430"/>
    <n v="1"/>
    <n v="1"/>
    <s v="23972430"/>
    <s v="ZPK1"/>
    <s v="      "/>
    <d v="2019-06-19T19:31:21"/>
    <s v="No"/>
    <x v="10"/>
    <s v="VAL-Edge Ass-Seal to Leaflet25"/>
    <s v="VAL-VALVE ASSY"/>
    <x v="1"/>
    <s v="abdulaf"/>
    <d v="2019-06-20T18:10:03"/>
    <s v="0 Days 12 Hrs"/>
    <m/>
    <m/>
    <m/>
    <m/>
    <m/>
    <s v="N"/>
    <m/>
    <m/>
    <n v="4281.8420000000006"/>
  </r>
  <r>
    <s v="23972431-001"/>
    <s v="Available"/>
    <s v="0-24 Hours"/>
    <s v="50531252-02"/>
    <s v="LOTUS EDGE 25MM VALVE ASSEMBLY"/>
    <m/>
    <m/>
    <s v="23972431"/>
    <n v="1"/>
    <n v="1"/>
    <s v="23972431"/>
    <s v="ZPK1"/>
    <s v="      "/>
    <d v="2019-06-19T22:03:55"/>
    <s v="No"/>
    <x v="10"/>
    <s v="VAL-Edge Ass-Seal to Leaflet25"/>
    <s v="VAL-VALVE ASSY"/>
    <x v="1"/>
    <s v="abdulaf"/>
    <d v="2019-06-20T19:55:26"/>
    <s v="0 Days 11 Hrs"/>
    <m/>
    <m/>
    <m/>
    <m/>
    <m/>
    <s v="N"/>
    <m/>
    <m/>
    <n v="4281.8420000000006"/>
  </r>
  <r>
    <s v="23972432-001"/>
    <s v="Not Started"/>
    <s v="1-4 Days"/>
    <s v="50531252-02"/>
    <s v="LOTUS EDGE 25MM VALVE ASSEMBLY"/>
    <m/>
    <m/>
    <s v="23972432"/>
    <n v="1"/>
    <n v="1"/>
    <s v="23972432"/>
    <s v="ZPK1"/>
    <s v="      "/>
    <m/>
    <s v="No"/>
    <x v="17"/>
    <m/>
    <m/>
    <x v="1"/>
    <m/>
    <d v="2019-06-19T12:40:44"/>
    <s v="1 Days 18 Hrs"/>
    <m/>
    <m/>
    <m/>
    <m/>
    <m/>
    <s v="N"/>
    <m/>
    <m/>
    <n v="4281.8420000000006"/>
  </r>
  <r>
    <s v="23972433-001"/>
    <s v="Available"/>
    <s v="0-24 Hours"/>
    <s v="50531252-02"/>
    <s v="LOTUS EDGE 25MM VALVE ASSEMBLY"/>
    <m/>
    <m/>
    <s v="23972433"/>
    <n v="1"/>
    <n v="1"/>
    <s v="23972433"/>
    <s v="ZPK1"/>
    <s v="      "/>
    <d v="2019-06-20T09:07:47"/>
    <s v="No"/>
    <x v="37"/>
    <s v="VAL-Edge Ass-Lashing to Braid25"/>
    <s v="VAL-VALVE ASSY"/>
    <x v="1"/>
    <s v="yaakobn"/>
    <d v="2019-06-20T16:47:34"/>
    <s v="0 Days 14 Hrs"/>
    <m/>
    <m/>
    <m/>
    <m/>
    <m/>
    <s v="N"/>
    <m/>
    <m/>
    <n v="4281.8420000000006"/>
  </r>
  <r>
    <s v="23972434-001"/>
    <s v="Available"/>
    <s v="0-24 Hours"/>
    <s v="50531252-02"/>
    <s v="LOTUS EDGE 25MM VALVE ASSEMBLY"/>
    <m/>
    <m/>
    <s v="23972434"/>
    <n v="1"/>
    <n v="1"/>
    <s v="23972434"/>
    <s v="ZPK1"/>
    <s v="      "/>
    <d v="2019-06-19T21:35:30"/>
    <s v="No"/>
    <x v="10"/>
    <s v="VAL-Edge Ass-Seal to Leaflet25"/>
    <s v="VAL-VALVE ASSY"/>
    <x v="1"/>
    <s v="mohdshn"/>
    <d v="2019-06-20T21:34:06"/>
    <s v="0 Days 9 Hrs"/>
    <m/>
    <m/>
    <m/>
    <m/>
    <m/>
    <s v="N"/>
    <m/>
    <m/>
    <n v="4281.8420000000006"/>
  </r>
  <r>
    <s v="23972435-001"/>
    <s v="Available"/>
    <s v="0-24 Hours"/>
    <s v="50531252-02"/>
    <s v="LOTUS EDGE 25MM VALVE ASSEMBLY"/>
    <m/>
    <m/>
    <s v="23972435"/>
    <n v="1"/>
    <n v="1"/>
    <s v="23972435"/>
    <s v="ZPK1"/>
    <s v="      "/>
    <d v="2019-06-19T21:21:10"/>
    <s v="No"/>
    <x v="25"/>
    <s v="VAL-Edge Ass-Post to Braid25"/>
    <s v="VAL-VALVE ASSY"/>
    <x v="1"/>
    <s v="mdakhin"/>
    <d v="2019-06-20T21:56:25"/>
    <s v="0 Days 9 Hrs"/>
    <m/>
    <m/>
    <m/>
    <m/>
    <m/>
    <s v="N"/>
    <m/>
    <m/>
    <n v="4281.8420000000006"/>
  </r>
  <r>
    <s v="23972436-001"/>
    <s v="Not Started"/>
    <s v="0-24 Hours"/>
    <s v="50531252-02"/>
    <s v="LOTUS EDGE 25MM VALVE ASSEMBLY"/>
    <m/>
    <m/>
    <s v="23972436"/>
    <n v="1"/>
    <n v="1"/>
    <s v="23972436"/>
    <s v="ZPK1"/>
    <s v="      "/>
    <m/>
    <s v="No"/>
    <x v="17"/>
    <m/>
    <m/>
    <x v="1"/>
    <m/>
    <d v="2019-06-20T13:00:09"/>
    <s v="0 Days 18 Hrs"/>
    <m/>
    <m/>
    <m/>
    <m/>
    <m/>
    <s v="N"/>
    <m/>
    <m/>
    <n v="4281.8420000000006"/>
  </r>
  <r>
    <s v="23972437-001"/>
    <s v="Not Started"/>
    <s v="0-24 Hours"/>
    <s v="50531252-02"/>
    <s v="LOTUS EDGE 25MM VALVE ASSEMBLY"/>
    <m/>
    <m/>
    <s v="23972437"/>
    <n v="1"/>
    <n v="1"/>
    <s v="23972437"/>
    <s v="ZPK1"/>
    <s v="      "/>
    <m/>
    <s v="No"/>
    <x v="17"/>
    <m/>
    <m/>
    <x v="1"/>
    <m/>
    <d v="2019-06-20T12:59:57"/>
    <s v="0 Days 18 Hrs"/>
    <m/>
    <m/>
    <m/>
    <m/>
    <m/>
    <s v="N"/>
    <m/>
    <m/>
    <n v="4281.8420000000006"/>
  </r>
  <r>
    <s v="23975049-001"/>
    <s v="Available"/>
    <s v="1-4 Days"/>
    <s v="90958465-01"/>
    <s v="FETS"/>
    <m/>
    <m/>
    <s v="23975049"/>
    <n v="130"/>
    <n v="130"/>
    <s v="23975049"/>
    <s v="ZPK1"/>
    <s v="      "/>
    <d v="2019-06-19T07:51:23"/>
    <s v="No"/>
    <x v="46"/>
    <s v="VAL-FETS-FINAL PACK"/>
    <s v="VAL-FETS"/>
    <x v="4"/>
    <s v="ismails"/>
    <d v="2019-06-19T14:11:31"/>
    <s v="1 Days 16 Hrs"/>
    <m/>
    <m/>
    <m/>
    <m/>
    <m/>
    <s v="N"/>
    <d v="2019-07-24T23:59:59"/>
    <m/>
    <n v="90.207999999999998"/>
  </r>
  <r>
    <s v="23981378-001"/>
    <s v="Not Started"/>
    <s v="0-24 Hours"/>
    <s v="50535701-01"/>
    <s v="LOTUS EDGE STITCHED LEAFLET BSC - 25MM"/>
    <m/>
    <m/>
    <s v="23981378"/>
    <n v="1"/>
    <n v="1"/>
    <s v="23981378"/>
    <s v="ZPK1"/>
    <s v="      "/>
    <m/>
    <s v="No"/>
    <x v="17"/>
    <m/>
    <m/>
    <x v="0"/>
    <m/>
    <d v="2019-06-20T12:28:31"/>
    <s v="0 Days 18 Hrs"/>
    <m/>
    <m/>
    <m/>
    <m/>
    <m/>
    <s v="N"/>
    <m/>
    <m/>
    <n v="1692.0720000000001"/>
  </r>
  <r>
    <s v="23981471-001"/>
    <s v="Available"/>
    <s v="0-24 Hours"/>
    <s v="90918129-01"/>
    <s v="0.60 GLUTARALDEHYDE STERILANT"/>
    <m/>
    <m/>
    <s v="23981471"/>
    <n v="130000"/>
    <n v="130000"/>
    <s v="23981471"/>
    <s v="ZPK1"/>
    <s v="      "/>
    <d v="2019-06-20T07:53:10"/>
    <s v="No"/>
    <x v="42"/>
    <s v="VAL-GLUT-FINAL PACK"/>
    <s v="VAL-GLUT"/>
    <x v="3"/>
    <s v="ismails"/>
    <d v="2019-06-20T14:37:13"/>
    <s v="0 Days 16 Hrs"/>
    <m/>
    <m/>
    <m/>
    <m/>
    <m/>
    <s v="N"/>
    <d v="2019-09-12T23:59:59"/>
    <m/>
    <n v="2.5000000000000001E-2"/>
  </r>
  <r>
    <s v="23982063-001"/>
    <s v="Available"/>
    <s v="0-24 Hours"/>
    <s v="50525282-02"/>
    <s v="LOTUS EDGE 27 MM VALVE ASSEMBLY"/>
    <m/>
    <m/>
    <s v="23982063"/>
    <n v="1"/>
    <n v="1"/>
    <s v="23982063"/>
    <s v="ZPK1"/>
    <s v="      "/>
    <d v="2019-06-20T12:14:34"/>
    <s v="No"/>
    <x v="39"/>
    <s v="VAL-Edge Ass-CREATE ORDER"/>
    <s v="VAL-VALVE ASSY"/>
    <x v="1"/>
    <s v="saipuln"/>
    <d v="2019-06-20T12:14:42"/>
    <s v="0 Days 18 Hrs"/>
    <m/>
    <m/>
    <m/>
    <m/>
    <m/>
    <s v="N"/>
    <m/>
    <m/>
    <n v="4139.57"/>
  </r>
  <r>
    <s v="23982083-001"/>
    <s v="Available"/>
    <s v="0-24 Hours"/>
    <s v="50525282-02"/>
    <s v="LOTUS EDGE 27 MM VALVE ASSEMBLY"/>
    <m/>
    <m/>
    <s v="23982083"/>
    <n v="1"/>
    <n v="1"/>
    <s v="23982083"/>
    <s v="ZPK1"/>
    <s v="      "/>
    <d v="2019-06-20T22:15:11"/>
    <s v="No"/>
    <x v="39"/>
    <s v="VAL-Edge Ass-CREATE ORDER"/>
    <s v="VAL-VALVE ASSY"/>
    <x v="1"/>
    <s v="abuban1"/>
    <d v="2019-06-20T22:15:44"/>
    <s v="0 Days 8 Hrs"/>
    <m/>
    <m/>
    <m/>
    <m/>
    <m/>
    <s v="N"/>
    <m/>
    <m/>
    <n v="4139.57"/>
  </r>
  <r>
    <s v="23982226-001"/>
    <s v="Not Started"/>
    <s v="0-24 Hours"/>
    <s v="50535701-01"/>
    <s v="LOTUS EDGE STITCHED LEAFLET BSC - 25MM"/>
    <m/>
    <m/>
    <s v="23982226"/>
    <n v="1"/>
    <n v="1"/>
    <s v="23982226"/>
    <s v="ZPK1"/>
    <s v="      "/>
    <m/>
    <s v="No"/>
    <x v="17"/>
    <m/>
    <m/>
    <x v="0"/>
    <m/>
    <d v="2019-06-20T12:28:12"/>
    <s v="0 Days 18 Hrs"/>
    <m/>
    <m/>
    <m/>
    <m/>
    <m/>
    <s v="N"/>
    <m/>
    <m/>
    <n v="1692.0720000000001"/>
  </r>
  <r>
    <s v="23982227-001"/>
    <s v="Available"/>
    <s v="0-24 Hours"/>
    <s v="50535701-01"/>
    <s v="LOTUS EDGE STITCHED LEAFLET BSC - 25MM"/>
    <m/>
    <m/>
    <s v="23982227"/>
    <n v="1"/>
    <n v="1"/>
    <s v="23982227"/>
    <s v="ZPK1"/>
    <s v="      "/>
    <d v="2019-06-20T18:01:24"/>
    <s v="No"/>
    <x v="43"/>
    <s v="VAL-STITCH-CREATE ORDER"/>
    <s v="VAL-STITCH LEAFLET"/>
    <x v="0"/>
    <s v="arifinn"/>
    <d v="2019-06-20T18:01:47"/>
    <s v="0 Days 12 Hrs"/>
    <m/>
    <m/>
    <m/>
    <m/>
    <m/>
    <s v="N"/>
    <d v="2019-12-17T23:59:59"/>
    <m/>
    <n v="1692.0720000000001"/>
  </r>
  <r>
    <s v="23982229-001"/>
    <s v="Not Started"/>
    <s v="0-24 Hours"/>
    <s v="91034655-01"/>
    <s v="SA4645 - 23MM STITCHED LEAFLET"/>
    <m/>
    <m/>
    <s v="23982229"/>
    <n v="1"/>
    <n v="1"/>
    <s v="23982229"/>
    <s v="ZPK1"/>
    <s v="      "/>
    <m/>
    <s v="No"/>
    <x v="17"/>
    <m/>
    <m/>
    <x v="0"/>
    <m/>
    <d v="2019-06-20T16:24:26"/>
    <s v="0 Days 14 Hrs"/>
    <m/>
    <m/>
    <m/>
    <m/>
    <m/>
    <s v="N"/>
    <m/>
    <m/>
    <n v="999.62800000000004"/>
  </r>
  <r>
    <s v="23982230-001"/>
    <s v="Available"/>
    <s v="0-24 Hours"/>
    <s v="91034655-01"/>
    <s v="SA4645 - 23MM STITCHED LEAFLET"/>
    <m/>
    <m/>
    <s v="23982230"/>
    <n v="1"/>
    <n v="1"/>
    <s v="23982230"/>
    <s v="ZPK1"/>
    <s v="      "/>
    <d v="2019-06-20T22:10:17"/>
    <s v="No"/>
    <x v="20"/>
    <s v="VAL-STITCH-STITCH LEAFLET"/>
    <s v="VAL-STITCH LEAFLET"/>
    <x v="0"/>
    <s v="latifs"/>
    <d v="2019-06-20T23:03:12"/>
    <s v="0 Days 7 Hrs"/>
    <m/>
    <m/>
    <m/>
    <m/>
    <m/>
    <s v="N"/>
    <d v="2019-12-17T23:59:59"/>
    <m/>
    <n v="999.62800000000004"/>
  </r>
  <r>
    <s v="23982231-001"/>
    <s v="Available"/>
    <s v="0-24 Hours"/>
    <s v="91034655-01"/>
    <s v="SA4645 - 23MM STITCHED LEAFLET"/>
    <m/>
    <m/>
    <s v="23982231"/>
    <n v="1"/>
    <n v="1"/>
    <s v="23982231"/>
    <s v="ZPK1"/>
    <s v="      "/>
    <d v="2019-06-20T21:13:48"/>
    <s v="No"/>
    <x v="20"/>
    <s v="VAL-STITCH-STITCH LEAFLET"/>
    <s v="VAL-STITCH LEAFLET"/>
    <x v="0"/>
    <s v="mohammn"/>
    <d v="2019-06-20T21:50:30"/>
    <s v="0 Days 9 Hrs"/>
    <m/>
    <m/>
    <m/>
    <m/>
    <m/>
    <s v="N"/>
    <d v="2019-12-17T23:59:59"/>
    <m/>
    <n v="999.62800000000004"/>
  </r>
  <r>
    <s v="23982232-001"/>
    <s v="Not Started"/>
    <s v="0-24 Hours"/>
    <s v="91034655-01"/>
    <s v="SA4645 - 23MM STITCHED LEAFLET"/>
    <m/>
    <m/>
    <s v="23982232"/>
    <n v="1"/>
    <n v="1"/>
    <s v="23982232"/>
    <s v="ZPK1"/>
    <s v="      "/>
    <m/>
    <s v="No"/>
    <x v="17"/>
    <m/>
    <m/>
    <x v="0"/>
    <m/>
    <d v="2019-06-20T16:24:29"/>
    <s v="0 Days 14 Hrs"/>
    <m/>
    <m/>
    <m/>
    <m/>
    <m/>
    <s v="N"/>
    <m/>
    <m/>
    <n v="999.62800000000004"/>
  </r>
  <r>
    <s v="23982233-001"/>
    <s v="Available"/>
    <s v="0-24 Hours"/>
    <s v="91034655-01"/>
    <s v="SA4645 - 23MM STITCHED LEAFLET"/>
    <m/>
    <m/>
    <s v="23982233"/>
    <n v="1"/>
    <n v="1"/>
    <s v="23982233"/>
    <s v="ZPK1"/>
    <s v="      "/>
    <d v="2019-06-20T21:23:18"/>
    <s v="No"/>
    <x v="20"/>
    <s v="VAL-STITCH-STITCH LEAFLET"/>
    <s v="VAL-STITCH LEAFLET"/>
    <x v="0"/>
    <s v="latifs"/>
    <d v="2019-06-20T22:04:53"/>
    <s v="0 Days 8 Hrs"/>
    <m/>
    <m/>
    <m/>
    <m/>
    <m/>
    <s v="N"/>
    <d v="2019-12-17T23:59:59"/>
    <m/>
    <n v="999.62800000000004"/>
  </r>
  <r>
    <s v="23982235-001"/>
    <s v="Not Started"/>
    <s v="0-24 Hours"/>
    <s v="91034655-01"/>
    <s v="SA4645 - 23MM STITCHED LEAFLET"/>
    <m/>
    <m/>
    <s v="23982235"/>
    <n v="1"/>
    <n v="1"/>
    <s v="23982235"/>
    <s v="ZPK1"/>
    <s v="      "/>
    <m/>
    <s v="No"/>
    <x v="17"/>
    <m/>
    <m/>
    <x v="0"/>
    <m/>
    <d v="2019-06-20T16:26:49"/>
    <s v="0 Days 14 Hrs"/>
    <m/>
    <m/>
    <m/>
    <m/>
    <m/>
    <s v="N"/>
    <m/>
    <m/>
    <n v="999.62800000000004"/>
  </r>
  <r>
    <s v="23982239-001"/>
    <s v="Not Started"/>
    <s v="0-24 Hours"/>
    <s v="91034655-01"/>
    <s v="SA4645 - 23MM STITCHED LEAFLET"/>
    <m/>
    <m/>
    <s v="23982239"/>
    <n v="1"/>
    <n v="1"/>
    <s v="23982239"/>
    <s v="ZPK1"/>
    <s v="      "/>
    <m/>
    <s v="No"/>
    <x v="17"/>
    <m/>
    <m/>
    <x v="0"/>
    <m/>
    <d v="2019-06-20T16:26:46"/>
    <s v="0 Days 14 Hrs"/>
    <m/>
    <m/>
    <m/>
    <m/>
    <m/>
    <s v="N"/>
    <m/>
    <m/>
    <n v="999.62800000000004"/>
  </r>
  <r>
    <s v="23982346-001"/>
    <s v="Not Started"/>
    <s v="0-24 Hours"/>
    <s v="50531251-02"/>
    <s v="LOTUS EDGE 23MM VALVE ASSEMBLY PENANG"/>
    <m/>
    <m/>
    <s v="23982346"/>
    <n v="1"/>
    <n v="1"/>
    <s v="23982346"/>
    <s v="ZPK1"/>
    <s v="      "/>
    <m/>
    <s v="No"/>
    <x v="17"/>
    <m/>
    <m/>
    <x v="1"/>
    <m/>
    <d v="2019-06-20T12:48:13"/>
    <s v="0 Days 18 Hrs"/>
    <m/>
    <m/>
    <m/>
    <m/>
    <m/>
    <s v="N"/>
    <m/>
    <m/>
    <n v="4134.3429999999998"/>
  </r>
  <r>
    <s v="23982347-001"/>
    <s v="Not Started"/>
    <s v="0-24 Hours"/>
    <s v="50531251-02"/>
    <s v="LOTUS EDGE 23MM VALVE ASSEMBLY PENANG"/>
    <m/>
    <m/>
    <s v="23982347"/>
    <n v="1"/>
    <n v="1"/>
    <s v="23982347"/>
    <s v="ZPK1"/>
    <s v="      "/>
    <m/>
    <s v="No"/>
    <x v="17"/>
    <m/>
    <m/>
    <x v="1"/>
    <m/>
    <d v="2019-06-20T12:48:08"/>
    <s v="0 Days 18 Hrs"/>
    <m/>
    <m/>
    <m/>
    <m/>
    <m/>
    <s v="N"/>
    <m/>
    <m/>
    <n v="4134.3429999999998"/>
  </r>
  <r>
    <s v="23982348-001"/>
    <s v="Not Started"/>
    <s v="0-24 Hours"/>
    <s v="50531251-02"/>
    <s v="LOTUS EDGE 23MM VALVE ASSEMBLY PENANG"/>
    <m/>
    <m/>
    <s v="23982348"/>
    <n v="1"/>
    <n v="1"/>
    <s v="23982348"/>
    <s v="ZPK1"/>
    <s v="      "/>
    <m/>
    <s v="No"/>
    <x v="17"/>
    <m/>
    <m/>
    <x v="1"/>
    <m/>
    <d v="2019-06-20T12:48:16"/>
    <s v="0 Days 18 Hrs"/>
    <m/>
    <m/>
    <m/>
    <m/>
    <m/>
    <s v="N"/>
    <m/>
    <m/>
    <n v="4134.3429999999998"/>
  </r>
  <r>
    <s v="23982349-001"/>
    <s v="Not Started"/>
    <s v="0-24 Hours"/>
    <s v="50531251-02"/>
    <s v="LOTUS EDGE 23MM VALVE ASSEMBLY PENANG"/>
    <m/>
    <m/>
    <s v="23982349"/>
    <n v="1"/>
    <n v="1"/>
    <s v="23982349"/>
    <s v="ZPK1"/>
    <s v="      "/>
    <m/>
    <s v="No"/>
    <x v="17"/>
    <m/>
    <m/>
    <x v="1"/>
    <m/>
    <d v="2019-06-20T12:47:54"/>
    <s v="0 Days 18 Hrs"/>
    <m/>
    <m/>
    <m/>
    <m/>
    <m/>
    <s v="N"/>
    <m/>
    <m/>
    <n v="4134.3429999999998"/>
  </r>
  <r>
    <s v="23982350-001"/>
    <s v="Available"/>
    <s v="0-24 Hours"/>
    <s v="50531251-02"/>
    <s v="LOTUS EDGE 23MM VALVE ASSEMBLY PENANG"/>
    <m/>
    <m/>
    <s v="23982350"/>
    <n v="1"/>
    <n v="1"/>
    <s v="23982350"/>
    <s v="ZPK1"/>
    <s v="      "/>
    <d v="2019-06-20T19:08:48"/>
    <s v="No"/>
    <x v="26"/>
    <s v="VAL-Edge Ass-Buckle to Braid"/>
    <s v="VAL-VALVE ASSY"/>
    <x v="1"/>
    <s v="othmanm"/>
    <d v="2019-06-20T21:21:28"/>
    <s v="0 Days 9 Hrs"/>
    <m/>
    <m/>
    <m/>
    <m/>
    <m/>
    <s v="N"/>
    <m/>
    <m/>
    <n v="4134.3429999999998"/>
  </r>
  <r>
    <s v="23982351-001"/>
    <s v="Not Started"/>
    <s v="0-24 Hours"/>
    <s v="50531251-02"/>
    <s v="LOTUS EDGE 23MM VALVE ASSEMBLY PENANG"/>
    <m/>
    <m/>
    <s v="23982351"/>
    <n v="1"/>
    <n v="1"/>
    <s v="23982351"/>
    <s v="ZPK1"/>
    <s v="      "/>
    <m/>
    <s v="No"/>
    <x v="17"/>
    <m/>
    <m/>
    <x v="1"/>
    <m/>
    <d v="2019-06-20T12:48:02"/>
    <s v="0 Days 18 Hrs"/>
    <m/>
    <m/>
    <m/>
    <m/>
    <m/>
    <s v="N"/>
    <m/>
    <m/>
    <n v="4134.3429999999998"/>
  </r>
  <r>
    <s v="23982352-001"/>
    <s v="Available"/>
    <s v="0-24 Hours"/>
    <s v="50531251-02"/>
    <s v="LOTUS EDGE 23MM VALVE ASSEMBLY PENANG"/>
    <m/>
    <m/>
    <s v="23982352"/>
    <n v="1"/>
    <n v="1"/>
    <s v="23982352"/>
    <s v="ZPK1"/>
    <s v="      "/>
    <d v="2019-06-20T21:23:18"/>
    <s v="No"/>
    <x v="26"/>
    <s v="VAL-Edge Ass-Buckle to Braid"/>
    <s v="VAL-VALVE ASSY"/>
    <x v="1"/>
    <s v="othmanm"/>
    <d v="2019-06-20T22:18:31"/>
    <s v="0 Days 8 Hrs"/>
    <m/>
    <m/>
    <m/>
    <m/>
    <m/>
    <s v="N"/>
    <m/>
    <m/>
    <n v="4134.3429999999998"/>
  </r>
  <r>
    <s v="23982353-001"/>
    <s v="Available"/>
    <s v="0-24 Hours"/>
    <s v="50531251-02"/>
    <s v="LOTUS EDGE 23MM VALVE ASSEMBLY PENANG"/>
    <m/>
    <m/>
    <s v="23982353"/>
    <n v="1"/>
    <n v="1"/>
    <s v="23982353"/>
    <s v="ZPK1"/>
    <s v="      "/>
    <d v="2019-06-20T21:27:18"/>
    <s v="No"/>
    <x v="35"/>
    <s v="VAL-Edge Ass-Buckle-Braid Ins"/>
    <s v="VAL-VALVE ASSY"/>
    <x v="1"/>
    <s v="mohdsn2"/>
    <d v="2019-06-20T22:47:32"/>
    <s v="0 Days 8 Hrs"/>
    <m/>
    <m/>
    <m/>
    <m/>
    <m/>
    <s v="N"/>
    <m/>
    <m/>
    <n v="4134.3429999999998"/>
  </r>
  <r>
    <s v="23982354-001"/>
    <s v="Available"/>
    <s v="0-24 Hours"/>
    <s v="50531251-02"/>
    <s v="LOTUS EDGE 23MM VALVE ASSEMBLY PENANG"/>
    <m/>
    <m/>
    <s v="23982354"/>
    <n v="1"/>
    <n v="1"/>
    <s v="23982354"/>
    <s v="ZPK1"/>
    <s v="      "/>
    <d v="2019-06-20T21:28:51"/>
    <s v="No"/>
    <x v="26"/>
    <s v="VAL-Edge Ass-Buckle to Braid"/>
    <s v="VAL-VALVE ASSY"/>
    <x v="1"/>
    <s v="yahyar"/>
    <d v="2019-06-20T23:13:23"/>
    <s v="0 Days 7 Hrs"/>
    <m/>
    <m/>
    <m/>
    <m/>
    <m/>
    <s v="N"/>
    <m/>
    <m/>
    <n v="4134.3429999999998"/>
  </r>
  <r>
    <s v="23982360-001"/>
    <s v="Not Started"/>
    <s v="0-24 Hours"/>
    <s v="50535701-01"/>
    <s v="LOTUS EDGE STITCHED LEAFLET BSC - 25MM"/>
    <m/>
    <m/>
    <s v="23982360"/>
    <n v="1"/>
    <n v="1"/>
    <s v="23982360"/>
    <s v="ZPK1"/>
    <s v="      "/>
    <m/>
    <s v="No"/>
    <x v="17"/>
    <m/>
    <m/>
    <x v="0"/>
    <m/>
    <d v="2019-06-20T12:27:56"/>
    <s v="0 Days 18 Hrs"/>
    <m/>
    <m/>
    <m/>
    <m/>
    <m/>
    <s v="N"/>
    <m/>
    <m/>
    <n v="1692.0720000000001"/>
  </r>
  <r>
    <s v="23982372-001"/>
    <s v="Available"/>
    <s v="0-24 Hours"/>
    <s v="50531251-02"/>
    <s v="LOTUS EDGE 23MM VALVE ASSEMBLY PENANG"/>
    <m/>
    <m/>
    <s v="23982372"/>
    <n v="1"/>
    <n v="1"/>
    <s v="23982372"/>
    <s v="ZPK1"/>
    <s v="      "/>
    <d v="2019-06-20T20:17:25"/>
    <s v="No"/>
    <x v="40"/>
    <s v="VAL-Edge Ass-Lashing to Braid"/>
    <s v="VAL-VALVE ASSY"/>
    <x v="1"/>
    <s v="yaakobn"/>
    <d v="2019-06-20T23:23:30"/>
    <s v="0 Days 7 Hrs"/>
    <m/>
    <m/>
    <m/>
    <m/>
    <m/>
    <s v="N"/>
    <m/>
    <m/>
    <n v="4134.3429999999998"/>
  </r>
  <r>
    <s v="23982373-001"/>
    <s v="Not Started"/>
    <s v="0-24 Hours"/>
    <s v="50531251-02"/>
    <s v="LOTUS EDGE 23MM VALVE ASSEMBLY PENANG"/>
    <m/>
    <m/>
    <s v="23982373"/>
    <n v="1"/>
    <n v="1"/>
    <s v="23982373"/>
    <s v="ZPK1"/>
    <s v="      "/>
    <m/>
    <s v="No"/>
    <x v="17"/>
    <m/>
    <m/>
    <x v="1"/>
    <m/>
    <d v="2019-06-20T18:02:47"/>
    <s v="0 Days 12 Hrs"/>
    <m/>
    <m/>
    <m/>
    <m/>
    <m/>
    <s v="N"/>
    <m/>
    <m/>
    <n v="4134.3429999999998"/>
  </r>
  <r>
    <s v="23982374-001"/>
    <s v="Not Started"/>
    <s v="0-24 Hours"/>
    <s v="50531251-02"/>
    <s v="LOTUS EDGE 23MM VALVE ASSEMBLY PENANG"/>
    <m/>
    <m/>
    <s v="23982374"/>
    <n v="1"/>
    <n v="1"/>
    <s v="23982374"/>
    <s v="ZPK1"/>
    <s v="      "/>
    <m/>
    <s v="No"/>
    <x v="17"/>
    <m/>
    <m/>
    <x v="1"/>
    <m/>
    <d v="2019-06-20T18:02:11"/>
    <s v="0 Days 12 Hrs"/>
    <m/>
    <m/>
    <m/>
    <m/>
    <m/>
    <s v="N"/>
    <m/>
    <m/>
    <n v="4134.3429999999998"/>
  </r>
  <r>
    <s v="23982375-001"/>
    <s v="Not Started"/>
    <s v="0-24 Hours"/>
    <s v="50531251-02"/>
    <s v="LOTUS EDGE 23MM VALVE ASSEMBLY PENANG"/>
    <m/>
    <m/>
    <s v="23982375"/>
    <n v="1"/>
    <n v="1"/>
    <s v="23982375"/>
    <s v="ZPK1"/>
    <s v="      "/>
    <m/>
    <s v="No"/>
    <x v="17"/>
    <m/>
    <m/>
    <x v="1"/>
    <m/>
    <d v="2019-06-20T18:02:16"/>
    <s v="0 Days 12 Hrs"/>
    <m/>
    <m/>
    <m/>
    <m/>
    <m/>
    <s v="N"/>
    <m/>
    <m/>
    <n v="4134.3429999999998"/>
  </r>
  <r>
    <s v="23982376-001"/>
    <s v="Available"/>
    <s v="0-24 Hours"/>
    <s v="50531251-02"/>
    <s v="LOTUS EDGE 23MM VALVE ASSEMBLY PENANG"/>
    <m/>
    <m/>
    <s v="23982376"/>
    <n v="1"/>
    <n v="1"/>
    <s v="23982376"/>
    <s v="ZPK1"/>
    <s v="      "/>
    <d v="2019-06-20T19:43:31"/>
    <s v="No"/>
    <x v="26"/>
    <s v="VAL-Edge Ass-Buckle to Braid"/>
    <s v="VAL-VALVE ASSY"/>
    <x v="1"/>
    <s v="yahyar"/>
    <d v="2019-06-20T21:15:01"/>
    <s v="0 Days 9 Hrs"/>
    <m/>
    <m/>
    <m/>
    <m/>
    <m/>
    <s v="N"/>
    <m/>
    <m/>
    <n v="4134.3429999999998"/>
  </r>
  <r>
    <s v="23982377-001"/>
    <s v="Not Started"/>
    <s v="0-24 Hours"/>
    <s v="50531251-02"/>
    <s v="LOTUS EDGE 23MM VALVE ASSEMBLY PENANG"/>
    <m/>
    <m/>
    <s v="23982377"/>
    <n v="1"/>
    <n v="1"/>
    <s v="23982377"/>
    <s v="ZPK1"/>
    <s v="      "/>
    <m/>
    <s v="No"/>
    <x v="17"/>
    <m/>
    <m/>
    <x v="1"/>
    <m/>
    <d v="2019-06-20T18:02:21"/>
    <s v="0 Days 12 Hrs"/>
    <m/>
    <m/>
    <m/>
    <m/>
    <m/>
    <s v="N"/>
    <m/>
    <m/>
    <n v="4134.3429999999998"/>
  </r>
  <r>
    <s v="23982378-001"/>
    <s v="Available"/>
    <s v="0-24 Hours"/>
    <s v="50531251-02"/>
    <s v="LOTUS EDGE 23MM VALVE ASSEMBLY PENANG"/>
    <m/>
    <m/>
    <s v="23982378"/>
    <n v="1"/>
    <n v="1"/>
    <s v="23982378"/>
    <s v="ZPK1"/>
    <s v="      "/>
    <d v="2019-06-20T22:25:55"/>
    <s v="No"/>
    <x v="39"/>
    <s v="VAL-Edge Ass-CREATE ORDER"/>
    <s v="VAL-VALVE ASSY"/>
    <x v="1"/>
    <s v="kamiszs"/>
    <d v="2019-06-20T22:26:10"/>
    <s v="0 Days 8 Hrs"/>
    <m/>
    <m/>
    <m/>
    <m/>
    <m/>
    <s v="N"/>
    <m/>
    <m/>
    <n v="4134.3429999999998"/>
  </r>
  <r>
    <s v="23982380-001"/>
    <s v="Not Started"/>
    <s v="0-24 Hours"/>
    <s v="50535701-01"/>
    <s v="LOTUS EDGE STITCHED LEAFLET BSC - 25MM"/>
    <m/>
    <m/>
    <s v="23982380"/>
    <n v="1"/>
    <n v="1"/>
    <s v="23982380"/>
    <s v="ZPK1"/>
    <s v="      "/>
    <m/>
    <s v="No"/>
    <x v="17"/>
    <m/>
    <m/>
    <x v="0"/>
    <m/>
    <d v="2019-06-20T12:28:27"/>
    <s v="0 Days 18 Hrs"/>
    <m/>
    <m/>
    <m/>
    <m/>
    <m/>
    <s v="N"/>
    <m/>
    <m/>
    <n v="1692.0720000000001"/>
  </r>
  <r>
    <s v="23982381-001"/>
    <s v="Not Started"/>
    <s v="0-24 Hours"/>
    <s v="50535701-01"/>
    <s v="LOTUS EDGE STITCHED LEAFLET BSC - 25MM"/>
    <m/>
    <m/>
    <s v="23982381"/>
    <n v="1"/>
    <n v="1"/>
    <s v="23982381"/>
    <s v="ZPK1"/>
    <s v="      "/>
    <m/>
    <s v="No"/>
    <x v="17"/>
    <m/>
    <m/>
    <x v="0"/>
    <m/>
    <d v="2019-06-20T12:28:19"/>
    <s v="0 Days 18 Hrs"/>
    <m/>
    <m/>
    <m/>
    <m/>
    <m/>
    <s v="N"/>
    <m/>
    <m/>
    <n v="1692.0720000000001"/>
  </r>
  <r>
    <s v="23982382-001"/>
    <s v="Not Started"/>
    <s v="0-24 Hours"/>
    <s v="50535701-01"/>
    <s v="LOTUS EDGE STITCHED LEAFLET BSC - 25MM"/>
    <m/>
    <m/>
    <s v="23982382"/>
    <n v="1"/>
    <n v="1"/>
    <s v="23982382"/>
    <s v="ZPK1"/>
    <s v="      "/>
    <m/>
    <s v="No"/>
    <x v="17"/>
    <m/>
    <m/>
    <x v="0"/>
    <m/>
    <d v="2019-06-20T12:28:07"/>
    <s v="0 Days 18 Hrs"/>
    <m/>
    <m/>
    <m/>
    <m/>
    <m/>
    <s v="N"/>
    <m/>
    <m/>
    <n v="1692.0720000000001"/>
  </r>
  <r>
    <s v="23982384-001"/>
    <s v="Not Started"/>
    <s v="0-24 Hours"/>
    <s v="50535701-01"/>
    <s v="LOTUS EDGE STITCHED LEAFLET BSC - 25MM"/>
    <m/>
    <m/>
    <s v="23982384"/>
    <n v="1"/>
    <n v="1"/>
    <s v="23982384"/>
    <s v="ZPK1"/>
    <s v="      "/>
    <m/>
    <s v="No"/>
    <x v="17"/>
    <m/>
    <m/>
    <x v="0"/>
    <m/>
    <d v="2019-06-20T12:28:23"/>
    <s v="0 Days 18 Hrs"/>
    <m/>
    <m/>
    <m/>
    <m/>
    <m/>
    <s v="N"/>
    <m/>
    <m/>
    <n v="1692.0720000000001"/>
  </r>
  <r>
    <s v="23982385-001"/>
    <s v="Not Started"/>
    <s v="0-24 Hours"/>
    <s v="50535701-01"/>
    <s v="LOTUS EDGE STITCHED LEAFLET BSC - 25MM"/>
    <m/>
    <m/>
    <s v="23982385"/>
    <n v="1"/>
    <n v="1"/>
    <s v="23982385"/>
    <s v="ZPK1"/>
    <s v="      "/>
    <m/>
    <s v="No"/>
    <x v="17"/>
    <m/>
    <m/>
    <x v="0"/>
    <m/>
    <d v="2019-06-20T12:28:35"/>
    <s v="0 Days 18 Hrs"/>
    <m/>
    <m/>
    <m/>
    <m/>
    <m/>
    <s v="N"/>
    <m/>
    <m/>
    <n v="1692.0720000000001"/>
  </r>
  <r>
    <s v="23982388-001"/>
    <s v="Not Started"/>
    <s v="0-24 Hours"/>
    <s v="50535701-01"/>
    <s v="LOTUS EDGE STITCHED LEAFLET BSC - 25MM"/>
    <m/>
    <m/>
    <s v="23982388"/>
    <n v="1"/>
    <n v="1"/>
    <s v="23982388"/>
    <s v="ZPK1"/>
    <s v="      "/>
    <m/>
    <s v="No"/>
    <x v="17"/>
    <m/>
    <m/>
    <x v="0"/>
    <m/>
    <d v="2019-06-20T12:28:38"/>
    <s v="0 Days 18 Hrs"/>
    <m/>
    <m/>
    <m/>
    <m/>
    <m/>
    <s v="N"/>
    <m/>
    <m/>
    <n v="1692.0720000000001"/>
  </r>
  <r>
    <s v="23982390-001"/>
    <s v="Available"/>
    <s v="0-24 Hours"/>
    <s v="50535701-01"/>
    <s v="LOTUS EDGE STITCHED LEAFLET BSC - 25MM"/>
    <m/>
    <m/>
    <s v="23982390"/>
    <n v="1"/>
    <n v="1"/>
    <s v="23982390"/>
    <s v="ZPK1"/>
    <s v="      "/>
    <d v="2019-06-20T22:00:11"/>
    <s v="No"/>
    <x v="43"/>
    <s v="VAL-STITCH-CREATE ORDER"/>
    <s v="VAL-STITCH LEAFLET"/>
    <x v="0"/>
    <s v="joharn1"/>
    <d v="2019-06-20T22:00:29"/>
    <s v="0 Days 8 Hrs"/>
    <m/>
    <m/>
    <m/>
    <m/>
    <m/>
    <s v="N"/>
    <d v="2019-12-17T23:59:59"/>
    <m/>
    <n v="1692.0720000000001"/>
  </r>
  <r>
    <s v="23982396-001"/>
    <s v="Not Started"/>
    <s v="0-24 Hours"/>
    <s v="50535701-01"/>
    <s v="LOTUS EDGE STITCHED LEAFLET BSC - 25MM"/>
    <m/>
    <m/>
    <s v="23982396"/>
    <n v="1"/>
    <n v="1"/>
    <s v="23982396"/>
    <s v="ZPK1"/>
    <s v="      "/>
    <m/>
    <s v="No"/>
    <x v="17"/>
    <m/>
    <m/>
    <x v="0"/>
    <m/>
    <d v="2019-06-20T18:14:30"/>
    <s v="0 Days 12 Hrs"/>
    <m/>
    <m/>
    <m/>
    <m/>
    <m/>
    <s v="N"/>
    <m/>
    <m/>
    <n v="1692.0720000000001"/>
  </r>
  <r>
    <s v="23982397-001"/>
    <s v="Available"/>
    <s v="0-24 Hours"/>
    <s v="50535701-01"/>
    <s v="LOTUS EDGE STITCHED LEAFLET BSC - 25MM"/>
    <m/>
    <m/>
    <s v="23982397"/>
    <n v="1"/>
    <n v="1"/>
    <s v="23982397"/>
    <s v="ZPK1"/>
    <s v="      "/>
    <d v="2019-06-20T22:04:30"/>
    <s v="No"/>
    <x v="29"/>
    <s v="VAL-STITCH-POST TO LEAFLET"/>
    <s v="VAL-STITCH LEAFLET"/>
    <x v="0"/>
    <s v="zainan1"/>
    <d v="2019-06-20T23:01:45"/>
    <s v="0 Days 7 Hrs"/>
    <m/>
    <m/>
    <m/>
    <m/>
    <m/>
    <s v="N"/>
    <d v="2019-12-17T23:59:59"/>
    <m/>
    <n v="1692.0720000000001"/>
  </r>
  <r>
    <s v="23982398-001"/>
    <s v="Not Started"/>
    <s v="0-24 Hours"/>
    <s v="50535701-01"/>
    <s v="LOTUS EDGE STITCHED LEAFLET BSC - 25MM"/>
    <m/>
    <m/>
    <s v="23982398"/>
    <n v="1"/>
    <n v="1"/>
    <s v="23982398"/>
    <s v="ZPK1"/>
    <s v="      "/>
    <m/>
    <s v="No"/>
    <x v="17"/>
    <m/>
    <m/>
    <x v="0"/>
    <m/>
    <d v="2019-06-20T18:14:42"/>
    <s v="0 Days 12 Hrs"/>
    <m/>
    <m/>
    <m/>
    <m/>
    <m/>
    <s v="N"/>
    <m/>
    <m/>
    <n v="1692.0720000000001"/>
  </r>
  <r>
    <s v="23982399-001"/>
    <s v="Not Started"/>
    <s v="0-24 Hours"/>
    <s v="50535701-01"/>
    <s v="LOTUS EDGE STITCHED LEAFLET BSC - 25MM"/>
    <m/>
    <m/>
    <s v="23982399"/>
    <n v="1"/>
    <n v="1"/>
    <s v="23982399"/>
    <s v="ZPK1"/>
    <s v="      "/>
    <m/>
    <s v="No"/>
    <x v="17"/>
    <m/>
    <m/>
    <x v="0"/>
    <m/>
    <d v="2019-06-20T18:14:36"/>
    <s v="0 Days 12 Hrs"/>
    <m/>
    <m/>
    <m/>
    <m/>
    <m/>
    <s v="N"/>
    <m/>
    <m/>
    <n v="1692.0720000000001"/>
  </r>
  <r>
    <s v="23982400-001"/>
    <s v="Not Started"/>
    <s v="0-24 Hours"/>
    <s v="50535701-01"/>
    <s v="LOTUS EDGE STITCHED LEAFLET BSC - 25MM"/>
    <m/>
    <m/>
    <s v="23982400"/>
    <n v="1"/>
    <n v="1"/>
    <s v="23982400"/>
    <s v="ZPK1"/>
    <s v="      "/>
    <m/>
    <s v="No"/>
    <x v="17"/>
    <m/>
    <m/>
    <x v="0"/>
    <m/>
    <d v="2019-06-20T18:14:34"/>
    <s v="0 Days 12 Hrs"/>
    <m/>
    <m/>
    <m/>
    <m/>
    <m/>
    <s v="N"/>
    <m/>
    <m/>
    <n v="1692.0720000000001"/>
  </r>
  <r>
    <s v="23982401-001"/>
    <s v="Not Started"/>
    <s v="0-24 Hours"/>
    <s v="50535701-01"/>
    <s v="LOTUS EDGE STITCHED LEAFLET BSC - 25MM"/>
    <m/>
    <m/>
    <s v="23982401"/>
    <n v="1"/>
    <n v="1"/>
    <s v="23982401"/>
    <s v="ZPK1"/>
    <s v="      "/>
    <m/>
    <s v="No"/>
    <x v="17"/>
    <m/>
    <m/>
    <x v="0"/>
    <m/>
    <d v="2019-06-20T18:14:39"/>
    <s v="0 Days 12 Hrs"/>
    <m/>
    <m/>
    <m/>
    <m/>
    <m/>
    <s v="N"/>
    <m/>
    <m/>
    <n v="1692.0720000000001"/>
  </r>
  <r>
    <s v="23982402-001"/>
    <s v="Not Started"/>
    <s v="0-24 Hours"/>
    <s v="50535701-01"/>
    <s v="LOTUS EDGE STITCHED LEAFLET BSC - 25MM"/>
    <m/>
    <m/>
    <s v="23982402"/>
    <n v="1"/>
    <n v="1"/>
    <s v="23982402"/>
    <s v="ZPK1"/>
    <s v="      "/>
    <m/>
    <s v="No"/>
    <x v="17"/>
    <m/>
    <m/>
    <x v="0"/>
    <m/>
    <d v="2019-06-20T18:14:19"/>
    <s v="0 Days 12 Hrs"/>
    <m/>
    <m/>
    <m/>
    <m/>
    <m/>
    <s v="N"/>
    <m/>
    <m/>
    <n v="1692.0720000000001"/>
  </r>
  <r>
    <s v="23982403-001"/>
    <s v="Not Started"/>
    <s v="0-24 Hours"/>
    <s v="50535701-01"/>
    <s v="LOTUS EDGE STITCHED LEAFLET BSC - 25MM"/>
    <m/>
    <m/>
    <s v="23982403"/>
    <n v="1"/>
    <n v="1"/>
    <s v="23982403"/>
    <s v="ZPK1"/>
    <s v="      "/>
    <m/>
    <s v="No"/>
    <x v="17"/>
    <m/>
    <m/>
    <x v="0"/>
    <m/>
    <d v="2019-06-20T18:14:28"/>
    <s v="0 Days 12 Hrs"/>
    <m/>
    <m/>
    <m/>
    <m/>
    <m/>
    <s v="N"/>
    <m/>
    <m/>
    <n v="1692.0720000000001"/>
  </r>
  <r>
    <s v="23982404-001"/>
    <s v="Not Started"/>
    <s v="0-24 Hours"/>
    <s v="50535701-01"/>
    <s v="LOTUS EDGE STITCHED LEAFLET BSC - 25MM"/>
    <m/>
    <m/>
    <s v="23982404"/>
    <n v="1"/>
    <n v="1"/>
    <s v="23982404"/>
    <s v="ZPK1"/>
    <s v="      "/>
    <m/>
    <s v="No"/>
    <x v="17"/>
    <m/>
    <m/>
    <x v="0"/>
    <m/>
    <d v="2019-06-20T18:14:25"/>
    <s v="0 Days 12 Hrs"/>
    <m/>
    <m/>
    <m/>
    <m/>
    <m/>
    <s v="N"/>
    <m/>
    <m/>
    <n v="1692.0720000000001"/>
  </r>
  <r>
    <s v="23982405-001"/>
    <s v="Not Started"/>
    <s v="0-24 Hours"/>
    <s v="50535701-01"/>
    <s v="LOTUS EDGE STITCHED LEAFLET BSC - 25MM"/>
    <m/>
    <m/>
    <s v="23982405"/>
    <n v="1"/>
    <n v="1"/>
    <s v="23982405"/>
    <s v="ZPK1"/>
    <s v="      "/>
    <m/>
    <s v="No"/>
    <x v="17"/>
    <m/>
    <m/>
    <x v="0"/>
    <m/>
    <d v="2019-06-20T18:14:22"/>
    <s v="0 Days 12 Hrs"/>
    <m/>
    <m/>
    <m/>
    <m/>
    <m/>
    <s v="N"/>
    <m/>
    <m/>
    <n v="1692.0720000000001"/>
  </r>
  <r>
    <s v="23982406-001"/>
    <s v="Not Started"/>
    <s v="0-24 Hours"/>
    <s v="50535701-01"/>
    <s v="LOTUS EDGE STITCHED LEAFLET BSC - 25MM"/>
    <m/>
    <m/>
    <s v="23982406"/>
    <n v="1"/>
    <n v="1"/>
    <s v="23982406"/>
    <s v="ZPK1"/>
    <s v="      "/>
    <m/>
    <s v="No"/>
    <x v="17"/>
    <m/>
    <m/>
    <x v="0"/>
    <m/>
    <d v="2019-06-20T18:14:16"/>
    <s v="0 Days 12 Hrs"/>
    <m/>
    <m/>
    <m/>
    <m/>
    <m/>
    <s v="N"/>
    <m/>
    <m/>
    <n v="1692.0720000000001"/>
  </r>
  <r>
    <s v="23982407-001"/>
    <s v="Not Started"/>
    <s v="0-24 Hours"/>
    <s v="50535701-01"/>
    <s v="LOTUS EDGE STITCHED LEAFLET BSC - 25MM"/>
    <m/>
    <m/>
    <s v="23982407"/>
    <n v="1"/>
    <n v="1"/>
    <s v="23982407"/>
    <s v="ZPK1"/>
    <s v="      "/>
    <m/>
    <s v="No"/>
    <x v="17"/>
    <m/>
    <m/>
    <x v="0"/>
    <m/>
    <d v="2019-06-20T12:29:13"/>
    <s v="0 Days 18 Hrs"/>
    <m/>
    <m/>
    <m/>
    <m/>
    <m/>
    <s v="N"/>
    <m/>
    <m/>
    <n v="1692.0720000000001"/>
  </r>
  <r>
    <s v="23982408-001"/>
    <s v="Not Started"/>
    <s v="0-24 Hours"/>
    <s v="50535701-01"/>
    <s v="LOTUS EDGE STITCHED LEAFLET BSC - 25MM"/>
    <m/>
    <m/>
    <s v="23982408"/>
    <n v="1"/>
    <n v="1"/>
    <s v="23982408"/>
    <s v="ZPK1"/>
    <s v="      "/>
    <m/>
    <s v="No"/>
    <x v="17"/>
    <m/>
    <m/>
    <x v="0"/>
    <m/>
    <d v="2019-06-20T18:14:13"/>
    <s v="0 Days 12 Hrs"/>
    <m/>
    <m/>
    <m/>
    <m/>
    <m/>
    <s v="N"/>
    <m/>
    <m/>
    <n v="1692.0720000000001"/>
  </r>
  <r>
    <s v="23982409-001"/>
    <s v="Not Started"/>
    <s v="0-24 Hours"/>
    <s v="50535701-01"/>
    <s v="LOTUS EDGE STITCHED LEAFLET BSC - 25MM"/>
    <m/>
    <m/>
    <s v="23982409"/>
    <n v="1"/>
    <n v="1"/>
    <s v="23982409"/>
    <s v="ZPK1"/>
    <s v="      "/>
    <m/>
    <s v="No"/>
    <x v="17"/>
    <m/>
    <m/>
    <x v="0"/>
    <m/>
    <d v="2019-06-20T12:29:52"/>
    <s v="0 Days 18 Hrs"/>
    <m/>
    <m/>
    <m/>
    <m/>
    <m/>
    <s v="N"/>
    <m/>
    <m/>
    <n v="1692.0720000000001"/>
  </r>
  <r>
    <s v="23982410-001"/>
    <s v="Available"/>
    <s v="0-24 Hours"/>
    <s v="50535701-01"/>
    <s v="LOTUS EDGE STITCHED LEAFLET BSC - 25MM"/>
    <m/>
    <m/>
    <s v="23982410"/>
    <n v="1"/>
    <n v="1"/>
    <s v="23982410"/>
    <s v="ZPK1"/>
    <s v="      "/>
    <d v="2019-06-20T16:33:37"/>
    <s v="No"/>
    <x v="29"/>
    <s v="VAL-STITCH-POST TO LEAFLET"/>
    <s v="VAL-STITCH LEAFLET"/>
    <x v="0"/>
    <s v="arifinn"/>
    <d v="2019-06-20T17:55:43"/>
    <s v="0 Days 13 Hrs"/>
    <m/>
    <m/>
    <m/>
    <m/>
    <m/>
    <s v="N"/>
    <d v="2019-12-17T23:59:59"/>
    <m/>
    <n v="1692.0720000000001"/>
  </r>
  <r>
    <s v="23982411-001"/>
    <s v="Not Started"/>
    <s v="0-24 Hours"/>
    <s v="50535701-01"/>
    <s v="LOTUS EDGE STITCHED LEAFLET BSC - 25MM"/>
    <m/>
    <m/>
    <s v="23982411"/>
    <n v="1"/>
    <n v="1"/>
    <s v="23982411"/>
    <s v="ZPK1"/>
    <s v="      "/>
    <m/>
    <s v="No"/>
    <x v="17"/>
    <m/>
    <m/>
    <x v="0"/>
    <m/>
    <d v="2019-06-20T12:29:18"/>
    <s v="0 Days 18 Hrs"/>
    <m/>
    <m/>
    <m/>
    <m/>
    <m/>
    <s v="N"/>
    <m/>
    <m/>
    <n v="1692.0720000000001"/>
  </r>
  <r>
    <s v="23982420-001"/>
    <s v="Not Started"/>
    <s v="0-24 Hours"/>
    <s v="91034655-01"/>
    <s v="SA4645 - 23MM STITCHED LEAFLET"/>
    <m/>
    <m/>
    <s v="23982420"/>
    <n v="1"/>
    <n v="1"/>
    <s v="23982420"/>
    <s v="ZPK1"/>
    <s v="      "/>
    <m/>
    <s v="No"/>
    <x v="17"/>
    <m/>
    <m/>
    <x v="0"/>
    <m/>
    <d v="2019-06-20T16:21:42"/>
    <s v="0 Days 14 Hrs"/>
    <m/>
    <m/>
    <m/>
    <m/>
    <m/>
    <s v="N"/>
    <m/>
    <m/>
    <n v="999.62800000000004"/>
  </r>
  <r>
    <s v="23982421-001"/>
    <s v="Available"/>
    <s v="0-24 Hours"/>
    <s v="91034655-01"/>
    <s v="SA4645 - 23MM STITCHED LEAFLET"/>
    <m/>
    <m/>
    <s v="23982421"/>
    <n v="1"/>
    <n v="1"/>
    <s v="23982421"/>
    <s v="ZPK1"/>
    <s v="      "/>
    <d v="2019-06-20T19:24:52"/>
    <s v="No"/>
    <x v="20"/>
    <s v="VAL-STITCH-STITCH LEAFLET"/>
    <s v="VAL-STITCH LEAFLET"/>
    <x v="0"/>
    <s v="sulaimn"/>
    <d v="2019-06-20T21:53:48"/>
    <s v="0 Days 9 Hrs"/>
    <m/>
    <m/>
    <m/>
    <m/>
    <m/>
    <s v="N"/>
    <d v="2019-12-17T23:59:59"/>
    <m/>
    <n v="999.62800000000004"/>
  </r>
  <r>
    <s v="23982422-001"/>
    <s v="Available"/>
    <s v="0-24 Hours"/>
    <s v="91034655-01"/>
    <s v="SA4645 - 23MM STITCHED LEAFLET"/>
    <m/>
    <m/>
    <s v="23982422"/>
    <n v="1"/>
    <n v="1"/>
    <s v="23982422"/>
    <s v="ZPK1"/>
    <s v="      "/>
    <d v="2019-06-20T21:56:03"/>
    <s v="No"/>
    <x v="20"/>
    <s v="VAL-STITCH-STITCH LEAFLET"/>
    <s v="VAL-STITCH LEAFLET"/>
    <x v="0"/>
    <s v="sulaimn"/>
    <d v="2019-06-20T23:01:33"/>
    <s v="0 Days 7 Hrs"/>
    <m/>
    <m/>
    <m/>
    <m/>
    <m/>
    <s v="N"/>
    <d v="2019-12-17T23:59:59"/>
    <m/>
    <n v="999.62800000000004"/>
  </r>
  <r>
    <s v="23982423-001"/>
    <s v="Not Started"/>
    <s v="0-24 Hours"/>
    <s v="91034655-01"/>
    <s v="SA4645 - 23MM STITCHED LEAFLET"/>
    <m/>
    <m/>
    <s v="23982423"/>
    <n v="1"/>
    <n v="1"/>
    <s v="23982423"/>
    <s v="ZPK1"/>
    <s v="      "/>
    <m/>
    <s v="No"/>
    <x v="17"/>
    <m/>
    <m/>
    <x v="0"/>
    <m/>
    <d v="2019-06-20T16:22:33"/>
    <s v="0 Days 14 Hrs"/>
    <m/>
    <m/>
    <m/>
    <m/>
    <m/>
    <s v="N"/>
    <m/>
    <m/>
    <n v="999.62800000000004"/>
  </r>
  <r>
    <s v="23982424-001"/>
    <s v="Available"/>
    <s v="0-24 Hours"/>
    <s v="91034655-01"/>
    <s v="SA4645 - 23MM STITCHED LEAFLET"/>
    <m/>
    <m/>
    <s v="23982424"/>
    <n v="1"/>
    <n v="1"/>
    <s v="23982424"/>
    <s v="ZPK1"/>
    <s v="      "/>
    <d v="2019-06-20T18:25:08"/>
    <s v="No"/>
    <x v="20"/>
    <s v="VAL-STITCH-STITCH LEAFLET"/>
    <s v="VAL-STITCH LEAFLET"/>
    <x v="0"/>
    <s v="abdrazn"/>
    <d v="2019-06-20T19:51:07"/>
    <s v="0 Days 11 Hrs"/>
    <m/>
    <m/>
    <m/>
    <m/>
    <m/>
    <s v="N"/>
    <d v="2019-12-17T23:59:59"/>
    <m/>
    <n v="999.62800000000004"/>
  </r>
  <r>
    <s v="23982425-001"/>
    <s v="Available"/>
    <s v="0-24 Hours"/>
    <s v="91034655-01"/>
    <s v="SA4645 - 23MM STITCHED LEAFLET"/>
    <m/>
    <m/>
    <s v="23982425"/>
    <n v="1"/>
    <n v="1"/>
    <s v="23982425"/>
    <s v="ZPK1"/>
    <s v="      "/>
    <d v="2019-06-20T17:57:47"/>
    <s v="No"/>
    <x v="1"/>
    <s v="VAL-STITCH-STITCH INSPECT"/>
    <s v="VAL-STITCH LEAFLET"/>
    <x v="0"/>
    <s v="moktars"/>
    <d v="2019-06-20T19:33:23"/>
    <s v="0 Days 11 Hrs"/>
    <m/>
    <m/>
    <m/>
    <m/>
    <m/>
    <s v="N"/>
    <d v="2019-12-17T23:59:59"/>
    <m/>
    <n v="999.62800000000004"/>
  </r>
  <r>
    <s v="23982426-001"/>
    <s v="Not Started"/>
    <s v="0-24 Hours"/>
    <s v="91034655-01"/>
    <s v="SA4645 - 23MM STITCHED LEAFLET"/>
    <m/>
    <m/>
    <s v="23982426"/>
    <n v="1"/>
    <n v="1"/>
    <s v="23982426"/>
    <s v="ZPK1"/>
    <s v="      "/>
    <m/>
    <s v="No"/>
    <x v="17"/>
    <m/>
    <m/>
    <x v="0"/>
    <m/>
    <d v="2019-06-20T16:23:02"/>
    <s v="0 Days 14 Hrs"/>
    <m/>
    <m/>
    <m/>
    <m/>
    <m/>
    <s v="N"/>
    <m/>
    <m/>
    <n v="999.62800000000004"/>
  </r>
  <r>
    <s v="23982427-001"/>
    <s v="Not Started"/>
    <s v="0-24 Hours"/>
    <s v="91034655-01"/>
    <s v="SA4645 - 23MM STITCHED LEAFLET"/>
    <m/>
    <m/>
    <s v="23982427"/>
    <n v="1"/>
    <n v="1"/>
    <s v="23982427"/>
    <s v="ZPK1"/>
    <s v="      "/>
    <m/>
    <s v="No"/>
    <x v="17"/>
    <m/>
    <m/>
    <x v="0"/>
    <m/>
    <d v="2019-06-20T16:26:41"/>
    <s v="0 Days 14 Hrs"/>
    <m/>
    <m/>
    <m/>
    <m/>
    <m/>
    <s v="N"/>
    <m/>
    <m/>
    <n v="999.62800000000004"/>
  </r>
  <r>
    <s v="23982428-001"/>
    <s v="Not Started"/>
    <s v="0-24 Hours"/>
    <s v="91034655-01"/>
    <s v="SA4645 - 23MM STITCHED LEAFLET"/>
    <m/>
    <m/>
    <s v="23982428"/>
    <n v="1"/>
    <n v="1"/>
    <s v="23982428"/>
    <s v="ZPK1"/>
    <s v="      "/>
    <m/>
    <s v="No"/>
    <x v="17"/>
    <m/>
    <m/>
    <x v="0"/>
    <m/>
    <d v="2019-06-20T16:22:36"/>
    <s v="0 Days 14 Hrs"/>
    <m/>
    <m/>
    <m/>
    <m/>
    <m/>
    <s v="N"/>
    <m/>
    <m/>
    <n v="999.62800000000004"/>
  </r>
  <r>
    <s v="23982429-001"/>
    <s v="Not Started"/>
    <s v="0-24 Hours"/>
    <s v="91034655-01"/>
    <s v="SA4645 - 23MM STITCHED LEAFLET"/>
    <m/>
    <m/>
    <s v="23982429"/>
    <n v="1"/>
    <n v="1"/>
    <s v="23982429"/>
    <s v="ZPK1"/>
    <s v="      "/>
    <m/>
    <s v="No"/>
    <x v="17"/>
    <m/>
    <m/>
    <x v="0"/>
    <m/>
    <d v="2019-06-20T16:22:58"/>
    <s v="0 Days 14 Hrs"/>
    <m/>
    <m/>
    <m/>
    <m/>
    <m/>
    <s v="N"/>
    <m/>
    <m/>
    <n v="999.62800000000004"/>
  </r>
  <r>
    <s v="23982430-001"/>
    <s v="Not Started"/>
    <s v="0-24 Hours"/>
    <s v="91034655-01"/>
    <s v="SA4645 - 23MM STITCHED LEAFLET"/>
    <m/>
    <m/>
    <s v="23982430"/>
    <n v="1"/>
    <n v="1"/>
    <s v="23982430"/>
    <s v="ZPK1"/>
    <s v="      "/>
    <m/>
    <s v="No"/>
    <x v="17"/>
    <m/>
    <m/>
    <x v="0"/>
    <m/>
    <d v="2019-06-20T16:22:54"/>
    <s v="0 Days 14 Hrs"/>
    <m/>
    <m/>
    <m/>
    <m/>
    <m/>
    <s v="N"/>
    <m/>
    <m/>
    <n v="999.62800000000004"/>
  </r>
  <r>
    <s v="23982431-001"/>
    <s v="Available"/>
    <s v="0-24 Hours"/>
    <s v="91034655-01"/>
    <s v="SA4645 - 23MM STITCHED LEAFLET"/>
    <m/>
    <m/>
    <s v="23982431"/>
    <n v="1"/>
    <n v="1"/>
    <s v="23982431"/>
    <s v="ZPK1"/>
    <s v="      "/>
    <d v="2019-06-20T19:56:47"/>
    <s v="No"/>
    <x v="20"/>
    <s v="VAL-STITCH-STITCH LEAFLET"/>
    <s v="VAL-STITCH LEAFLET"/>
    <x v="0"/>
    <s v="abdrazn"/>
    <d v="2019-06-20T22:11:27"/>
    <s v="0 Days 8 Hrs"/>
    <m/>
    <m/>
    <m/>
    <m/>
    <m/>
    <s v="N"/>
    <d v="2019-12-17T23:59:59"/>
    <m/>
    <n v="999.62800000000004"/>
  </r>
  <r>
    <s v="23982432-001"/>
    <s v="Available"/>
    <s v="0-24 Hours"/>
    <s v="91034655-01"/>
    <s v="SA4645 - 23MM STITCHED LEAFLET"/>
    <m/>
    <m/>
    <s v="23982432"/>
    <n v="1"/>
    <n v="1"/>
    <s v="23982432"/>
    <s v="ZPK1"/>
    <s v="      "/>
    <d v="2019-06-20T18:17:13"/>
    <s v="No"/>
    <x v="1"/>
    <s v="VAL-STITCH-STITCH INSPECT"/>
    <s v="VAL-STITCH LEAFLET"/>
    <x v="0"/>
    <s v="moktars"/>
    <d v="2019-06-20T19:44:36"/>
    <s v="0 Days 11 Hrs"/>
    <m/>
    <m/>
    <m/>
    <m/>
    <m/>
    <s v="N"/>
    <d v="2019-12-17T23:59:59"/>
    <m/>
    <n v="999.62800000000004"/>
  </r>
  <r>
    <s v="23982488-001"/>
    <s v="Not Started"/>
    <s v="0-24 Hours"/>
    <s v="50531251-02"/>
    <s v="LOTUS EDGE 23MM VALVE ASSEMBLY PENANG"/>
    <m/>
    <m/>
    <s v="23982488"/>
    <n v="1"/>
    <n v="1"/>
    <s v="23982488"/>
    <s v="ZPK1"/>
    <s v="      "/>
    <m/>
    <s v="No"/>
    <x v="17"/>
    <m/>
    <m/>
    <x v="1"/>
    <m/>
    <d v="2019-06-20T12:59:05"/>
    <s v="0 Days 18 Hrs"/>
    <m/>
    <m/>
    <m/>
    <m/>
    <m/>
    <s v="N"/>
    <m/>
    <m/>
    <n v="4134.3429999999998"/>
  </r>
  <r>
    <s v="23982566-001"/>
    <s v="Not Started"/>
    <s v="0-24 Hours"/>
    <s v="50531251-02"/>
    <s v="LOTUS EDGE 23MM VALVE ASSEMBLY PENANG"/>
    <m/>
    <m/>
    <s v="23982566"/>
    <n v="1"/>
    <n v="1"/>
    <s v="23982566"/>
    <s v="ZPK1"/>
    <s v="      "/>
    <m/>
    <s v="No"/>
    <x v="17"/>
    <m/>
    <m/>
    <x v="1"/>
    <m/>
    <d v="2019-06-20T18:02:43"/>
    <s v="0 Days 12 Hrs"/>
    <m/>
    <m/>
    <m/>
    <m/>
    <m/>
    <s v="N"/>
    <m/>
    <m/>
    <n v="4134.3429999999998"/>
  </r>
  <r>
    <s v="23982567-001"/>
    <s v="Not Started"/>
    <s v="0-24 Hours"/>
    <s v="50531251-02"/>
    <s v="LOTUS EDGE 23MM VALVE ASSEMBLY PENANG"/>
    <m/>
    <m/>
    <s v="23982567"/>
    <n v="1"/>
    <n v="1"/>
    <s v="23982567"/>
    <s v="ZPK1"/>
    <s v="      "/>
    <m/>
    <s v="No"/>
    <x v="17"/>
    <m/>
    <m/>
    <x v="1"/>
    <m/>
    <d v="2019-06-20T18:02:04"/>
    <s v="0 Days 12 Hrs"/>
    <m/>
    <m/>
    <m/>
    <m/>
    <m/>
    <s v="N"/>
    <m/>
    <m/>
    <n v="4134.3429999999998"/>
  </r>
  <r>
    <s v="23982568-001"/>
    <s v="Not Started"/>
    <s v="0-24 Hours"/>
    <s v="50531251-02"/>
    <s v="LOTUS EDGE 23MM VALVE ASSEMBLY PENANG"/>
    <m/>
    <m/>
    <s v="23982568"/>
    <n v="1"/>
    <n v="1"/>
    <s v="23982568"/>
    <s v="ZPK1"/>
    <s v="      "/>
    <m/>
    <s v="No"/>
    <x v="17"/>
    <m/>
    <m/>
    <x v="1"/>
    <m/>
    <d v="2019-06-20T18:01:58"/>
    <s v="0 Days 12 Hrs"/>
    <m/>
    <m/>
    <m/>
    <m/>
    <m/>
    <s v="N"/>
    <m/>
    <m/>
    <n v="4134.3429999999998"/>
  </r>
  <r>
    <s v="23982569-001"/>
    <s v="Available"/>
    <s v="0-24 Hours"/>
    <s v="50531251-02"/>
    <s v="LOTUS EDGE 23MM VALVE ASSEMBLY PENANG"/>
    <m/>
    <m/>
    <s v="23982569"/>
    <n v="1"/>
    <n v="1"/>
    <s v="23982569"/>
    <s v="ZPK1"/>
    <s v="      "/>
    <d v="2019-06-20T22:22:13"/>
    <s v="No"/>
    <x v="26"/>
    <s v="VAL-Edge Ass-Buckle to Braid"/>
    <s v="VAL-VALVE ASSY"/>
    <x v="1"/>
    <s v="othmanm"/>
    <d v="2019-06-20T23:29:15"/>
    <s v="0 Days 7 Hrs"/>
    <m/>
    <m/>
    <m/>
    <m/>
    <m/>
    <s v="N"/>
    <m/>
    <m/>
    <n v="4134.342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3BA3B0-D618-4F33-8495-EBC71ED1DF69}" name="PivotTable2" cacheId="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C58" firstHeaderRow="2" firstDataRow="2" firstDataCol="2"/>
  <pivotFields count="31"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48">
        <item x="11"/>
        <item x="12"/>
        <item x="32"/>
        <item x="9"/>
        <item x="38"/>
        <item x="33"/>
        <item x="34"/>
        <item x="7"/>
        <item x="26"/>
        <item x="41"/>
        <item x="45"/>
        <item x="35"/>
        <item x="39"/>
        <item x="44"/>
        <item x="30"/>
        <item x="8"/>
        <item x="14"/>
        <item x="24"/>
        <item x="23"/>
        <item x="3"/>
        <item x="6"/>
        <item x="40"/>
        <item x="37"/>
        <item x="27"/>
        <item x="36"/>
        <item x="18"/>
        <item x="19"/>
        <item x="25"/>
        <item x="13"/>
        <item x="5"/>
        <item x="31"/>
        <item x="4"/>
        <item x="10"/>
        <item x="2"/>
        <item x="22"/>
        <item x="46"/>
        <item x="42"/>
        <item x="0"/>
        <item x="16"/>
        <item x="43"/>
        <item x="15"/>
        <item x="29"/>
        <item x="1"/>
        <item x="21"/>
        <item x="20"/>
        <item x="28"/>
        <item x="17"/>
        <item t="default"/>
      </items>
    </pivotField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6">
        <item x="2"/>
        <item x="4"/>
        <item x="3"/>
        <item x="0"/>
        <item x="1"/>
        <item t="default"/>
      </items>
    </pivotField>
    <pivotField compact="0" outline="0" showAll="0" includeNewItemsInFilter="1"/>
    <pivotField compact="0" numFmtId="164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65" outline="0" showAll="0" includeNewItemsInFilter="1"/>
  </pivotFields>
  <rowFields count="2">
    <field x="18"/>
    <field x="15"/>
  </rowFields>
  <rowItems count="54">
    <i>
      <x/>
      <x v="2"/>
    </i>
    <i r="1">
      <x v="3"/>
    </i>
    <i r="1">
      <x v="4"/>
    </i>
    <i r="1">
      <x v="5"/>
    </i>
    <i r="1">
      <x v="6"/>
    </i>
    <i r="1">
      <x v="7"/>
    </i>
    <i t="default">
      <x/>
    </i>
    <i>
      <x v="1"/>
      <x v="35"/>
    </i>
    <i t="default">
      <x v="1"/>
    </i>
    <i>
      <x v="2"/>
      <x v="36"/>
    </i>
    <i t="default">
      <x v="2"/>
    </i>
    <i>
      <x v="3"/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t="default">
      <x v="3"/>
    </i>
    <i>
      <x v="4"/>
      <x/>
    </i>
    <i r="1">
      <x v="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46"/>
    </i>
    <i t="default">
      <x v="4"/>
    </i>
    <i t="grand">
      <x/>
    </i>
  </rowItems>
  <colItems count="1">
    <i/>
  </colItems>
  <dataFields count="1">
    <dataField name="Count of Container" fld="0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ACB3C-386E-475F-8B77-DE9FD74056D4}">
  <sheetPr codeName="Sheet1"/>
  <dimension ref="B1:I825"/>
  <sheetViews>
    <sheetView tabSelected="1" topLeftCell="A721" workbookViewId="0">
      <selection activeCell="D9" sqref="D9"/>
    </sheetView>
  </sheetViews>
  <sheetFormatPr defaultRowHeight="14.5" x14ac:dyDescent="0.35"/>
  <cols>
    <col min="1" max="1" width="2.90625" customWidth="1"/>
    <col min="2" max="2" width="2.36328125" customWidth="1"/>
    <col min="3" max="3" width="12" customWidth="1"/>
    <col min="4" max="4" width="34.08984375" customWidth="1"/>
    <col min="5" max="5" width="9.1796875" customWidth="1"/>
    <col min="6" max="6" width="9.54296875" customWidth="1"/>
    <col min="7" max="7" width="17.6328125" customWidth="1"/>
    <col min="8" max="8" width="26.54296875" customWidth="1"/>
    <col min="9" max="9" width="17.81640625" customWidth="1"/>
    <col min="232" max="232" width="2.90625" customWidth="1"/>
    <col min="233" max="233" width="2.36328125" customWidth="1"/>
    <col min="234" max="234" width="14.6328125" customWidth="1"/>
    <col min="235" max="235" width="12" customWidth="1"/>
    <col min="236" max="236" width="13.1796875" customWidth="1"/>
    <col min="237" max="237" width="16.81640625" customWidth="1"/>
    <col min="238" max="238" width="34.08984375" customWidth="1"/>
    <col min="239" max="239" width="14.08984375" customWidth="1"/>
    <col min="240" max="240" width="16.08984375" customWidth="1"/>
    <col min="241" max="241" width="16.6328125" customWidth="1"/>
    <col min="242" max="242" width="9.1796875" customWidth="1"/>
    <col min="243" max="243" width="9.54296875" customWidth="1"/>
    <col min="244" max="244" width="18.6328125" customWidth="1"/>
    <col min="245" max="245" width="11.54296875" customWidth="1"/>
    <col min="246" max="246" width="20.54296875" customWidth="1"/>
    <col min="247" max="247" width="17.453125" customWidth="1"/>
    <col min="248" max="248" width="7.08984375" customWidth="1"/>
    <col min="249" max="249" width="17.6328125" customWidth="1"/>
    <col min="250" max="250" width="26.54296875" customWidth="1"/>
    <col min="251" max="251" width="19.81640625" customWidth="1"/>
    <col min="252" max="252" width="22.1796875" customWidth="1"/>
    <col min="253" max="253" width="13.54296875" customWidth="1"/>
    <col min="254" max="254" width="29" customWidth="1"/>
    <col min="255" max="256" width="14.6328125" customWidth="1"/>
    <col min="257" max="257" width="23.54296875" customWidth="1"/>
    <col min="258" max="258" width="18.81640625" customWidth="1"/>
    <col min="259" max="259" width="23.08984375" customWidth="1"/>
    <col min="260" max="260" width="17.81640625" customWidth="1"/>
    <col min="261" max="261" width="12.453125" customWidth="1"/>
    <col min="262" max="262" width="21.1796875" customWidth="1"/>
    <col min="263" max="263" width="14.54296875" customWidth="1"/>
    <col min="264" max="264" width="19" customWidth="1"/>
    <col min="265" max="265" width="4.6328125" customWidth="1"/>
    <col min="488" max="488" width="2.90625" customWidth="1"/>
    <col min="489" max="489" width="2.36328125" customWidth="1"/>
    <col min="490" max="490" width="14.6328125" customWidth="1"/>
    <col min="491" max="491" width="12" customWidth="1"/>
    <col min="492" max="492" width="13.1796875" customWidth="1"/>
    <col min="493" max="493" width="16.81640625" customWidth="1"/>
    <col min="494" max="494" width="34.08984375" customWidth="1"/>
    <col min="495" max="495" width="14.08984375" customWidth="1"/>
    <col min="496" max="496" width="16.08984375" customWidth="1"/>
    <col min="497" max="497" width="16.6328125" customWidth="1"/>
    <col min="498" max="498" width="9.1796875" customWidth="1"/>
    <col min="499" max="499" width="9.54296875" customWidth="1"/>
    <col min="500" max="500" width="18.6328125" customWidth="1"/>
    <col min="501" max="501" width="11.54296875" customWidth="1"/>
    <col min="502" max="502" width="20.54296875" customWidth="1"/>
    <col min="503" max="503" width="17.453125" customWidth="1"/>
    <col min="504" max="504" width="7.08984375" customWidth="1"/>
    <col min="505" max="505" width="17.6328125" customWidth="1"/>
    <col min="506" max="506" width="26.54296875" customWidth="1"/>
    <col min="507" max="507" width="19.81640625" customWidth="1"/>
    <col min="508" max="508" width="22.1796875" customWidth="1"/>
    <col min="509" max="509" width="13.54296875" customWidth="1"/>
    <col min="510" max="510" width="29" customWidth="1"/>
    <col min="511" max="512" width="14.6328125" customWidth="1"/>
    <col min="513" max="513" width="23.54296875" customWidth="1"/>
    <col min="514" max="514" width="18.81640625" customWidth="1"/>
    <col min="515" max="515" width="23.08984375" customWidth="1"/>
    <col min="516" max="516" width="17.81640625" customWidth="1"/>
    <col min="517" max="517" width="12.453125" customWidth="1"/>
    <col min="518" max="518" width="21.1796875" customWidth="1"/>
    <col min="519" max="519" width="14.54296875" customWidth="1"/>
    <col min="520" max="520" width="19" customWidth="1"/>
    <col min="521" max="521" width="4.6328125" customWidth="1"/>
    <col min="744" max="744" width="2.90625" customWidth="1"/>
    <col min="745" max="745" width="2.36328125" customWidth="1"/>
    <col min="746" max="746" width="14.6328125" customWidth="1"/>
    <col min="747" max="747" width="12" customWidth="1"/>
    <col min="748" max="748" width="13.1796875" customWidth="1"/>
    <col min="749" max="749" width="16.81640625" customWidth="1"/>
    <col min="750" max="750" width="34.08984375" customWidth="1"/>
    <col min="751" max="751" width="14.08984375" customWidth="1"/>
    <col min="752" max="752" width="16.08984375" customWidth="1"/>
    <col min="753" max="753" width="16.6328125" customWidth="1"/>
    <col min="754" max="754" width="9.1796875" customWidth="1"/>
    <col min="755" max="755" width="9.54296875" customWidth="1"/>
    <col min="756" max="756" width="18.6328125" customWidth="1"/>
    <col min="757" max="757" width="11.54296875" customWidth="1"/>
    <col min="758" max="758" width="20.54296875" customWidth="1"/>
    <col min="759" max="759" width="17.453125" customWidth="1"/>
    <col min="760" max="760" width="7.08984375" customWidth="1"/>
    <col min="761" max="761" width="17.6328125" customWidth="1"/>
    <col min="762" max="762" width="26.54296875" customWidth="1"/>
    <col min="763" max="763" width="19.81640625" customWidth="1"/>
    <col min="764" max="764" width="22.1796875" customWidth="1"/>
    <col min="765" max="765" width="13.54296875" customWidth="1"/>
    <col min="766" max="766" width="29" customWidth="1"/>
    <col min="767" max="768" width="14.6328125" customWidth="1"/>
    <col min="769" max="769" width="23.54296875" customWidth="1"/>
    <col min="770" max="770" width="18.81640625" customWidth="1"/>
    <col min="771" max="771" width="23.08984375" customWidth="1"/>
    <col min="772" max="772" width="17.81640625" customWidth="1"/>
    <col min="773" max="773" width="12.453125" customWidth="1"/>
    <col min="774" max="774" width="21.1796875" customWidth="1"/>
    <col min="775" max="775" width="14.54296875" customWidth="1"/>
    <col min="776" max="776" width="19" customWidth="1"/>
    <col min="777" max="777" width="4.6328125" customWidth="1"/>
    <col min="1000" max="1000" width="2.90625" customWidth="1"/>
    <col min="1001" max="1001" width="2.36328125" customWidth="1"/>
    <col min="1002" max="1002" width="14.6328125" customWidth="1"/>
    <col min="1003" max="1003" width="12" customWidth="1"/>
    <col min="1004" max="1004" width="13.1796875" customWidth="1"/>
    <col min="1005" max="1005" width="16.81640625" customWidth="1"/>
    <col min="1006" max="1006" width="34.08984375" customWidth="1"/>
    <col min="1007" max="1007" width="14.08984375" customWidth="1"/>
    <col min="1008" max="1008" width="16.08984375" customWidth="1"/>
    <col min="1009" max="1009" width="16.6328125" customWidth="1"/>
    <col min="1010" max="1010" width="9.1796875" customWidth="1"/>
    <col min="1011" max="1011" width="9.54296875" customWidth="1"/>
    <col min="1012" max="1012" width="18.6328125" customWidth="1"/>
    <col min="1013" max="1013" width="11.54296875" customWidth="1"/>
    <col min="1014" max="1014" width="20.54296875" customWidth="1"/>
    <col min="1015" max="1015" width="17.453125" customWidth="1"/>
    <col min="1016" max="1016" width="7.08984375" customWidth="1"/>
    <col min="1017" max="1017" width="17.6328125" customWidth="1"/>
    <col min="1018" max="1018" width="26.54296875" customWidth="1"/>
    <col min="1019" max="1019" width="19.81640625" customWidth="1"/>
    <col min="1020" max="1020" width="22.1796875" customWidth="1"/>
    <col min="1021" max="1021" width="13.54296875" customWidth="1"/>
    <col min="1022" max="1022" width="29" customWidth="1"/>
    <col min="1023" max="1024" width="14.6328125" customWidth="1"/>
    <col min="1025" max="1025" width="23.54296875" customWidth="1"/>
    <col min="1026" max="1026" width="18.81640625" customWidth="1"/>
    <col min="1027" max="1027" width="23.08984375" customWidth="1"/>
    <col min="1028" max="1028" width="17.81640625" customWidth="1"/>
    <col min="1029" max="1029" width="12.453125" customWidth="1"/>
    <col min="1030" max="1030" width="21.1796875" customWidth="1"/>
    <col min="1031" max="1031" width="14.54296875" customWidth="1"/>
    <col min="1032" max="1032" width="19" customWidth="1"/>
    <col min="1033" max="1033" width="4.6328125" customWidth="1"/>
    <col min="1256" max="1256" width="2.90625" customWidth="1"/>
    <col min="1257" max="1257" width="2.36328125" customWidth="1"/>
    <col min="1258" max="1258" width="14.6328125" customWidth="1"/>
    <col min="1259" max="1259" width="12" customWidth="1"/>
    <col min="1260" max="1260" width="13.1796875" customWidth="1"/>
    <col min="1261" max="1261" width="16.81640625" customWidth="1"/>
    <col min="1262" max="1262" width="34.08984375" customWidth="1"/>
    <col min="1263" max="1263" width="14.08984375" customWidth="1"/>
    <col min="1264" max="1264" width="16.08984375" customWidth="1"/>
    <col min="1265" max="1265" width="16.6328125" customWidth="1"/>
    <col min="1266" max="1266" width="9.1796875" customWidth="1"/>
    <col min="1267" max="1267" width="9.54296875" customWidth="1"/>
    <col min="1268" max="1268" width="18.6328125" customWidth="1"/>
    <col min="1269" max="1269" width="11.54296875" customWidth="1"/>
    <col min="1270" max="1270" width="20.54296875" customWidth="1"/>
    <col min="1271" max="1271" width="17.453125" customWidth="1"/>
    <col min="1272" max="1272" width="7.08984375" customWidth="1"/>
    <col min="1273" max="1273" width="17.6328125" customWidth="1"/>
    <col min="1274" max="1274" width="26.54296875" customWidth="1"/>
    <col min="1275" max="1275" width="19.81640625" customWidth="1"/>
    <col min="1276" max="1276" width="22.1796875" customWidth="1"/>
    <col min="1277" max="1277" width="13.54296875" customWidth="1"/>
    <col min="1278" max="1278" width="29" customWidth="1"/>
    <col min="1279" max="1280" width="14.6328125" customWidth="1"/>
    <col min="1281" max="1281" width="23.54296875" customWidth="1"/>
    <col min="1282" max="1282" width="18.81640625" customWidth="1"/>
    <col min="1283" max="1283" width="23.08984375" customWidth="1"/>
    <col min="1284" max="1284" width="17.81640625" customWidth="1"/>
    <col min="1285" max="1285" width="12.453125" customWidth="1"/>
    <col min="1286" max="1286" width="21.1796875" customWidth="1"/>
    <col min="1287" max="1287" width="14.54296875" customWidth="1"/>
    <col min="1288" max="1288" width="19" customWidth="1"/>
    <col min="1289" max="1289" width="4.6328125" customWidth="1"/>
    <col min="1512" max="1512" width="2.90625" customWidth="1"/>
    <col min="1513" max="1513" width="2.36328125" customWidth="1"/>
    <col min="1514" max="1514" width="14.6328125" customWidth="1"/>
    <col min="1515" max="1515" width="12" customWidth="1"/>
    <col min="1516" max="1516" width="13.1796875" customWidth="1"/>
    <col min="1517" max="1517" width="16.81640625" customWidth="1"/>
    <col min="1518" max="1518" width="34.08984375" customWidth="1"/>
    <col min="1519" max="1519" width="14.08984375" customWidth="1"/>
    <col min="1520" max="1520" width="16.08984375" customWidth="1"/>
    <col min="1521" max="1521" width="16.6328125" customWidth="1"/>
    <col min="1522" max="1522" width="9.1796875" customWidth="1"/>
    <col min="1523" max="1523" width="9.54296875" customWidth="1"/>
    <col min="1524" max="1524" width="18.6328125" customWidth="1"/>
    <col min="1525" max="1525" width="11.54296875" customWidth="1"/>
    <col min="1526" max="1526" width="20.54296875" customWidth="1"/>
    <col min="1527" max="1527" width="17.453125" customWidth="1"/>
    <col min="1528" max="1528" width="7.08984375" customWidth="1"/>
    <col min="1529" max="1529" width="17.6328125" customWidth="1"/>
    <col min="1530" max="1530" width="26.54296875" customWidth="1"/>
    <col min="1531" max="1531" width="19.81640625" customWidth="1"/>
    <col min="1532" max="1532" width="22.1796875" customWidth="1"/>
    <col min="1533" max="1533" width="13.54296875" customWidth="1"/>
    <col min="1534" max="1534" width="29" customWidth="1"/>
    <col min="1535" max="1536" width="14.6328125" customWidth="1"/>
    <col min="1537" max="1537" width="23.54296875" customWidth="1"/>
    <col min="1538" max="1538" width="18.81640625" customWidth="1"/>
    <col min="1539" max="1539" width="23.08984375" customWidth="1"/>
    <col min="1540" max="1540" width="17.81640625" customWidth="1"/>
    <col min="1541" max="1541" width="12.453125" customWidth="1"/>
    <col min="1542" max="1542" width="21.1796875" customWidth="1"/>
    <col min="1543" max="1543" width="14.54296875" customWidth="1"/>
    <col min="1544" max="1544" width="19" customWidth="1"/>
    <col min="1545" max="1545" width="4.6328125" customWidth="1"/>
    <col min="1768" max="1768" width="2.90625" customWidth="1"/>
    <col min="1769" max="1769" width="2.36328125" customWidth="1"/>
    <col min="1770" max="1770" width="14.6328125" customWidth="1"/>
    <col min="1771" max="1771" width="12" customWidth="1"/>
    <col min="1772" max="1772" width="13.1796875" customWidth="1"/>
    <col min="1773" max="1773" width="16.81640625" customWidth="1"/>
    <col min="1774" max="1774" width="34.08984375" customWidth="1"/>
    <col min="1775" max="1775" width="14.08984375" customWidth="1"/>
    <col min="1776" max="1776" width="16.08984375" customWidth="1"/>
    <col min="1777" max="1777" width="16.6328125" customWidth="1"/>
    <col min="1778" max="1778" width="9.1796875" customWidth="1"/>
    <col min="1779" max="1779" width="9.54296875" customWidth="1"/>
    <col min="1780" max="1780" width="18.6328125" customWidth="1"/>
    <col min="1781" max="1781" width="11.54296875" customWidth="1"/>
    <col min="1782" max="1782" width="20.54296875" customWidth="1"/>
    <col min="1783" max="1783" width="17.453125" customWidth="1"/>
    <col min="1784" max="1784" width="7.08984375" customWidth="1"/>
    <col min="1785" max="1785" width="17.6328125" customWidth="1"/>
    <col min="1786" max="1786" width="26.54296875" customWidth="1"/>
    <col min="1787" max="1787" width="19.81640625" customWidth="1"/>
    <col min="1788" max="1788" width="22.1796875" customWidth="1"/>
    <col min="1789" max="1789" width="13.54296875" customWidth="1"/>
    <col min="1790" max="1790" width="29" customWidth="1"/>
    <col min="1791" max="1792" width="14.6328125" customWidth="1"/>
    <col min="1793" max="1793" width="23.54296875" customWidth="1"/>
    <col min="1794" max="1794" width="18.81640625" customWidth="1"/>
    <col min="1795" max="1795" width="23.08984375" customWidth="1"/>
    <col min="1796" max="1796" width="17.81640625" customWidth="1"/>
    <col min="1797" max="1797" width="12.453125" customWidth="1"/>
    <col min="1798" max="1798" width="21.1796875" customWidth="1"/>
    <col min="1799" max="1799" width="14.54296875" customWidth="1"/>
    <col min="1800" max="1800" width="19" customWidth="1"/>
    <col min="1801" max="1801" width="4.6328125" customWidth="1"/>
    <col min="2024" max="2024" width="2.90625" customWidth="1"/>
    <col min="2025" max="2025" width="2.36328125" customWidth="1"/>
    <col min="2026" max="2026" width="14.6328125" customWidth="1"/>
    <col min="2027" max="2027" width="12" customWidth="1"/>
    <col min="2028" max="2028" width="13.1796875" customWidth="1"/>
    <col min="2029" max="2029" width="16.81640625" customWidth="1"/>
    <col min="2030" max="2030" width="34.08984375" customWidth="1"/>
    <col min="2031" max="2031" width="14.08984375" customWidth="1"/>
    <col min="2032" max="2032" width="16.08984375" customWidth="1"/>
    <col min="2033" max="2033" width="16.6328125" customWidth="1"/>
    <col min="2034" max="2034" width="9.1796875" customWidth="1"/>
    <col min="2035" max="2035" width="9.54296875" customWidth="1"/>
    <col min="2036" max="2036" width="18.6328125" customWidth="1"/>
    <col min="2037" max="2037" width="11.54296875" customWidth="1"/>
    <col min="2038" max="2038" width="20.54296875" customWidth="1"/>
    <col min="2039" max="2039" width="17.453125" customWidth="1"/>
    <col min="2040" max="2040" width="7.08984375" customWidth="1"/>
    <col min="2041" max="2041" width="17.6328125" customWidth="1"/>
    <col min="2042" max="2042" width="26.54296875" customWidth="1"/>
    <col min="2043" max="2043" width="19.81640625" customWidth="1"/>
    <col min="2044" max="2044" width="22.1796875" customWidth="1"/>
    <col min="2045" max="2045" width="13.54296875" customWidth="1"/>
    <col min="2046" max="2046" width="29" customWidth="1"/>
    <col min="2047" max="2048" width="14.6328125" customWidth="1"/>
    <col min="2049" max="2049" width="23.54296875" customWidth="1"/>
    <col min="2050" max="2050" width="18.81640625" customWidth="1"/>
    <col min="2051" max="2051" width="23.08984375" customWidth="1"/>
    <col min="2052" max="2052" width="17.81640625" customWidth="1"/>
    <col min="2053" max="2053" width="12.453125" customWidth="1"/>
    <col min="2054" max="2054" width="21.1796875" customWidth="1"/>
    <col min="2055" max="2055" width="14.54296875" customWidth="1"/>
    <col min="2056" max="2056" width="19" customWidth="1"/>
    <col min="2057" max="2057" width="4.6328125" customWidth="1"/>
    <col min="2280" max="2280" width="2.90625" customWidth="1"/>
    <col min="2281" max="2281" width="2.36328125" customWidth="1"/>
    <col min="2282" max="2282" width="14.6328125" customWidth="1"/>
    <col min="2283" max="2283" width="12" customWidth="1"/>
    <col min="2284" max="2284" width="13.1796875" customWidth="1"/>
    <col min="2285" max="2285" width="16.81640625" customWidth="1"/>
    <col min="2286" max="2286" width="34.08984375" customWidth="1"/>
    <col min="2287" max="2287" width="14.08984375" customWidth="1"/>
    <col min="2288" max="2288" width="16.08984375" customWidth="1"/>
    <col min="2289" max="2289" width="16.6328125" customWidth="1"/>
    <col min="2290" max="2290" width="9.1796875" customWidth="1"/>
    <col min="2291" max="2291" width="9.54296875" customWidth="1"/>
    <col min="2292" max="2292" width="18.6328125" customWidth="1"/>
    <col min="2293" max="2293" width="11.54296875" customWidth="1"/>
    <col min="2294" max="2294" width="20.54296875" customWidth="1"/>
    <col min="2295" max="2295" width="17.453125" customWidth="1"/>
    <col min="2296" max="2296" width="7.08984375" customWidth="1"/>
    <col min="2297" max="2297" width="17.6328125" customWidth="1"/>
    <col min="2298" max="2298" width="26.54296875" customWidth="1"/>
    <col min="2299" max="2299" width="19.81640625" customWidth="1"/>
    <col min="2300" max="2300" width="22.1796875" customWidth="1"/>
    <col min="2301" max="2301" width="13.54296875" customWidth="1"/>
    <col min="2302" max="2302" width="29" customWidth="1"/>
    <col min="2303" max="2304" width="14.6328125" customWidth="1"/>
    <col min="2305" max="2305" width="23.54296875" customWidth="1"/>
    <col min="2306" max="2306" width="18.81640625" customWidth="1"/>
    <col min="2307" max="2307" width="23.08984375" customWidth="1"/>
    <col min="2308" max="2308" width="17.81640625" customWidth="1"/>
    <col min="2309" max="2309" width="12.453125" customWidth="1"/>
    <col min="2310" max="2310" width="21.1796875" customWidth="1"/>
    <col min="2311" max="2311" width="14.54296875" customWidth="1"/>
    <col min="2312" max="2312" width="19" customWidth="1"/>
    <col min="2313" max="2313" width="4.6328125" customWidth="1"/>
    <col min="2536" max="2536" width="2.90625" customWidth="1"/>
    <col min="2537" max="2537" width="2.36328125" customWidth="1"/>
    <col min="2538" max="2538" width="14.6328125" customWidth="1"/>
    <col min="2539" max="2539" width="12" customWidth="1"/>
    <col min="2540" max="2540" width="13.1796875" customWidth="1"/>
    <col min="2541" max="2541" width="16.81640625" customWidth="1"/>
    <col min="2542" max="2542" width="34.08984375" customWidth="1"/>
    <col min="2543" max="2543" width="14.08984375" customWidth="1"/>
    <col min="2544" max="2544" width="16.08984375" customWidth="1"/>
    <col min="2545" max="2545" width="16.6328125" customWidth="1"/>
    <col min="2546" max="2546" width="9.1796875" customWidth="1"/>
    <col min="2547" max="2547" width="9.54296875" customWidth="1"/>
    <col min="2548" max="2548" width="18.6328125" customWidth="1"/>
    <col min="2549" max="2549" width="11.54296875" customWidth="1"/>
    <col min="2550" max="2550" width="20.54296875" customWidth="1"/>
    <col min="2551" max="2551" width="17.453125" customWidth="1"/>
    <col min="2552" max="2552" width="7.08984375" customWidth="1"/>
    <col min="2553" max="2553" width="17.6328125" customWidth="1"/>
    <col min="2554" max="2554" width="26.54296875" customWidth="1"/>
    <col min="2555" max="2555" width="19.81640625" customWidth="1"/>
    <col min="2556" max="2556" width="22.1796875" customWidth="1"/>
    <col min="2557" max="2557" width="13.54296875" customWidth="1"/>
    <col min="2558" max="2558" width="29" customWidth="1"/>
    <col min="2559" max="2560" width="14.6328125" customWidth="1"/>
    <col min="2561" max="2561" width="23.54296875" customWidth="1"/>
    <col min="2562" max="2562" width="18.81640625" customWidth="1"/>
    <col min="2563" max="2563" width="23.08984375" customWidth="1"/>
    <col min="2564" max="2564" width="17.81640625" customWidth="1"/>
    <col min="2565" max="2565" width="12.453125" customWidth="1"/>
    <col min="2566" max="2566" width="21.1796875" customWidth="1"/>
    <col min="2567" max="2567" width="14.54296875" customWidth="1"/>
    <col min="2568" max="2568" width="19" customWidth="1"/>
    <col min="2569" max="2569" width="4.6328125" customWidth="1"/>
    <col min="2792" max="2792" width="2.90625" customWidth="1"/>
    <col min="2793" max="2793" width="2.36328125" customWidth="1"/>
    <col min="2794" max="2794" width="14.6328125" customWidth="1"/>
    <col min="2795" max="2795" width="12" customWidth="1"/>
    <col min="2796" max="2796" width="13.1796875" customWidth="1"/>
    <col min="2797" max="2797" width="16.81640625" customWidth="1"/>
    <col min="2798" max="2798" width="34.08984375" customWidth="1"/>
    <col min="2799" max="2799" width="14.08984375" customWidth="1"/>
    <col min="2800" max="2800" width="16.08984375" customWidth="1"/>
    <col min="2801" max="2801" width="16.6328125" customWidth="1"/>
    <col min="2802" max="2802" width="9.1796875" customWidth="1"/>
    <col min="2803" max="2803" width="9.54296875" customWidth="1"/>
    <col min="2804" max="2804" width="18.6328125" customWidth="1"/>
    <col min="2805" max="2805" width="11.54296875" customWidth="1"/>
    <col min="2806" max="2806" width="20.54296875" customWidth="1"/>
    <col min="2807" max="2807" width="17.453125" customWidth="1"/>
    <col min="2808" max="2808" width="7.08984375" customWidth="1"/>
    <col min="2809" max="2809" width="17.6328125" customWidth="1"/>
    <col min="2810" max="2810" width="26.54296875" customWidth="1"/>
    <col min="2811" max="2811" width="19.81640625" customWidth="1"/>
    <col min="2812" max="2812" width="22.1796875" customWidth="1"/>
    <col min="2813" max="2813" width="13.54296875" customWidth="1"/>
    <col min="2814" max="2814" width="29" customWidth="1"/>
    <col min="2815" max="2816" width="14.6328125" customWidth="1"/>
    <col min="2817" max="2817" width="23.54296875" customWidth="1"/>
    <col min="2818" max="2818" width="18.81640625" customWidth="1"/>
    <col min="2819" max="2819" width="23.08984375" customWidth="1"/>
    <col min="2820" max="2820" width="17.81640625" customWidth="1"/>
    <col min="2821" max="2821" width="12.453125" customWidth="1"/>
    <col min="2822" max="2822" width="21.1796875" customWidth="1"/>
    <col min="2823" max="2823" width="14.54296875" customWidth="1"/>
    <col min="2824" max="2824" width="19" customWidth="1"/>
    <col min="2825" max="2825" width="4.6328125" customWidth="1"/>
    <col min="3048" max="3048" width="2.90625" customWidth="1"/>
    <col min="3049" max="3049" width="2.36328125" customWidth="1"/>
    <col min="3050" max="3050" width="14.6328125" customWidth="1"/>
    <col min="3051" max="3051" width="12" customWidth="1"/>
    <col min="3052" max="3052" width="13.1796875" customWidth="1"/>
    <col min="3053" max="3053" width="16.81640625" customWidth="1"/>
    <col min="3054" max="3054" width="34.08984375" customWidth="1"/>
    <col min="3055" max="3055" width="14.08984375" customWidth="1"/>
    <col min="3056" max="3056" width="16.08984375" customWidth="1"/>
    <col min="3057" max="3057" width="16.6328125" customWidth="1"/>
    <col min="3058" max="3058" width="9.1796875" customWidth="1"/>
    <col min="3059" max="3059" width="9.54296875" customWidth="1"/>
    <col min="3060" max="3060" width="18.6328125" customWidth="1"/>
    <col min="3061" max="3061" width="11.54296875" customWidth="1"/>
    <col min="3062" max="3062" width="20.54296875" customWidth="1"/>
    <col min="3063" max="3063" width="17.453125" customWidth="1"/>
    <col min="3064" max="3064" width="7.08984375" customWidth="1"/>
    <col min="3065" max="3065" width="17.6328125" customWidth="1"/>
    <col min="3066" max="3066" width="26.54296875" customWidth="1"/>
    <col min="3067" max="3067" width="19.81640625" customWidth="1"/>
    <col min="3068" max="3068" width="22.1796875" customWidth="1"/>
    <col min="3069" max="3069" width="13.54296875" customWidth="1"/>
    <col min="3070" max="3070" width="29" customWidth="1"/>
    <col min="3071" max="3072" width="14.6328125" customWidth="1"/>
    <col min="3073" max="3073" width="23.54296875" customWidth="1"/>
    <col min="3074" max="3074" width="18.81640625" customWidth="1"/>
    <col min="3075" max="3075" width="23.08984375" customWidth="1"/>
    <col min="3076" max="3076" width="17.81640625" customWidth="1"/>
    <col min="3077" max="3077" width="12.453125" customWidth="1"/>
    <col min="3078" max="3078" width="21.1796875" customWidth="1"/>
    <col min="3079" max="3079" width="14.54296875" customWidth="1"/>
    <col min="3080" max="3080" width="19" customWidth="1"/>
    <col min="3081" max="3081" width="4.6328125" customWidth="1"/>
    <col min="3304" max="3304" width="2.90625" customWidth="1"/>
    <col min="3305" max="3305" width="2.36328125" customWidth="1"/>
    <col min="3306" max="3306" width="14.6328125" customWidth="1"/>
    <col min="3307" max="3307" width="12" customWidth="1"/>
    <col min="3308" max="3308" width="13.1796875" customWidth="1"/>
    <col min="3309" max="3309" width="16.81640625" customWidth="1"/>
    <col min="3310" max="3310" width="34.08984375" customWidth="1"/>
    <col min="3311" max="3311" width="14.08984375" customWidth="1"/>
    <col min="3312" max="3312" width="16.08984375" customWidth="1"/>
    <col min="3313" max="3313" width="16.6328125" customWidth="1"/>
    <col min="3314" max="3314" width="9.1796875" customWidth="1"/>
    <col min="3315" max="3315" width="9.54296875" customWidth="1"/>
    <col min="3316" max="3316" width="18.6328125" customWidth="1"/>
    <col min="3317" max="3317" width="11.54296875" customWidth="1"/>
    <col min="3318" max="3318" width="20.54296875" customWidth="1"/>
    <col min="3319" max="3319" width="17.453125" customWidth="1"/>
    <col min="3320" max="3320" width="7.08984375" customWidth="1"/>
    <col min="3321" max="3321" width="17.6328125" customWidth="1"/>
    <col min="3322" max="3322" width="26.54296875" customWidth="1"/>
    <col min="3323" max="3323" width="19.81640625" customWidth="1"/>
    <col min="3324" max="3324" width="22.1796875" customWidth="1"/>
    <col min="3325" max="3325" width="13.54296875" customWidth="1"/>
    <col min="3326" max="3326" width="29" customWidth="1"/>
    <col min="3327" max="3328" width="14.6328125" customWidth="1"/>
    <col min="3329" max="3329" width="23.54296875" customWidth="1"/>
    <col min="3330" max="3330" width="18.81640625" customWidth="1"/>
    <col min="3331" max="3331" width="23.08984375" customWidth="1"/>
    <col min="3332" max="3332" width="17.81640625" customWidth="1"/>
    <col min="3333" max="3333" width="12.453125" customWidth="1"/>
    <col min="3334" max="3334" width="21.1796875" customWidth="1"/>
    <col min="3335" max="3335" width="14.54296875" customWidth="1"/>
    <col min="3336" max="3336" width="19" customWidth="1"/>
    <col min="3337" max="3337" width="4.6328125" customWidth="1"/>
    <col min="3560" max="3560" width="2.90625" customWidth="1"/>
    <col min="3561" max="3561" width="2.36328125" customWidth="1"/>
    <col min="3562" max="3562" width="14.6328125" customWidth="1"/>
    <col min="3563" max="3563" width="12" customWidth="1"/>
    <col min="3564" max="3564" width="13.1796875" customWidth="1"/>
    <col min="3565" max="3565" width="16.81640625" customWidth="1"/>
    <col min="3566" max="3566" width="34.08984375" customWidth="1"/>
    <col min="3567" max="3567" width="14.08984375" customWidth="1"/>
    <col min="3568" max="3568" width="16.08984375" customWidth="1"/>
    <col min="3569" max="3569" width="16.6328125" customWidth="1"/>
    <col min="3570" max="3570" width="9.1796875" customWidth="1"/>
    <col min="3571" max="3571" width="9.54296875" customWidth="1"/>
    <col min="3572" max="3572" width="18.6328125" customWidth="1"/>
    <col min="3573" max="3573" width="11.54296875" customWidth="1"/>
    <col min="3574" max="3574" width="20.54296875" customWidth="1"/>
    <col min="3575" max="3575" width="17.453125" customWidth="1"/>
    <col min="3576" max="3576" width="7.08984375" customWidth="1"/>
    <col min="3577" max="3577" width="17.6328125" customWidth="1"/>
    <col min="3578" max="3578" width="26.54296875" customWidth="1"/>
    <col min="3579" max="3579" width="19.81640625" customWidth="1"/>
    <col min="3580" max="3580" width="22.1796875" customWidth="1"/>
    <col min="3581" max="3581" width="13.54296875" customWidth="1"/>
    <col min="3582" max="3582" width="29" customWidth="1"/>
    <col min="3583" max="3584" width="14.6328125" customWidth="1"/>
    <col min="3585" max="3585" width="23.54296875" customWidth="1"/>
    <col min="3586" max="3586" width="18.81640625" customWidth="1"/>
    <col min="3587" max="3587" width="23.08984375" customWidth="1"/>
    <col min="3588" max="3588" width="17.81640625" customWidth="1"/>
    <col min="3589" max="3589" width="12.453125" customWidth="1"/>
    <col min="3590" max="3590" width="21.1796875" customWidth="1"/>
    <col min="3591" max="3591" width="14.54296875" customWidth="1"/>
    <col min="3592" max="3592" width="19" customWidth="1"/>
    <col min="3593" max="3593" width="4.6328125" customWidth="1"/>
    <col min="3816" max="3816" width="2.90625" customWidth="1"/>
    <col min="3817" max="3817" width="2.36328125" customWidth="1"/>
    <col min="3818" max="3818" width="14.6328125" customWidth="1"/>
    <col min="3819" max="3819" width="12" customWidth="1"/>
    <col min="3820" max="3820" width="13.1796875" customWidth="1"/>
    <col min="3821" max="3821" width="16.81640625" customWidth="1"/>
    <col min="3822" max="3822" width="34.08984375" customWidth="1"/>
    <col min="3823" max="3823" width="14.08984375" customWidth="1"/>
    <col min="3824" max="3824" width="16.08984375" customWidth="1"/>
    <col min="3825" max="3825" width="16.6328125" customWidth="1"/>
    <col min="3826" max="3826" width="9.1796875" customWidth="1"/>
    <col min="3827" max="3827" width="9.54296875" customWidth="1"/>
    <col min="3828" max="3828" width="18.6328125" customWidth="1"/>
    <col min="3829" max="3829" width="11.54296875" customWidth="1"/>
    <col min="3830" max="3830" width="20.54296875" customWidth="1"/>
    <col min="3831" max="3831" width="17.453125" customWidth="1"/>
    <col min="3832" max="3832" width="7.08984375" customWidth="1"/>
    <col min="3833" max="3833" width="17.6328125" customWidth="1"/>
    <col min="3834" max="3834" width="26.54296875" customWidth="1"/>
    <col min="3835" max="3835" width="19.81640625" customWidth="1"/>
    <col min="3836" max="3836" width="22.1796875" customWidth="1"/>
    <col min="3837" max="3837" width="13.54296875" customWidth="1"/>
    <col min="3838" max="3838" width="29" customWidth="1"/>
    <col min="3839" max="3840" width="14.6328125" customWidth="1"/>
    <col min="3841" max="3841" width="23.54296875" customWidth="1"/>
    <col min="3842" max="3842" width="18.81640625" customWidth="1"/>
    <col min="3843" max="3843" width="23.08984375" customWidth="1"/>
    <col min="3844" max="3844" width="17.81640625" customWidth="1"/>
    <col min="3845" max="3845" width="12.453125" customWidth="1"/>
    <col min="3846" max="3846" width="21.1796875" customWidth="1"/>
    <col min="3847" max="3847" width="14.54296875" customWidth="1"/>
    <col min="3848" max="3848" width="19" customWidth="1"/>
    <col min="3849" max="3849" width="4.6328125" customWidth="1"/>
    <col min="4072" max="4072" width="2.90625" customWidth="1"/>
    <col min="4073" max="4073" width="2.36328125" customWidth="1"/>
    <col min="4074" max="4074" width="14.6328125" customWidth="1"/>
    <col min="4075" max="4075" width="12" customWidth="1"/>
    <col min="4076" max="4076" width="13.1796875" customWidth="1"/>
    <col min="4077" max="4077" width="16.81640625" customWidth="1"/>
    <col min="4078" max="4078" width="34.08984375" customWidth="1"/>
    <col min="4079" max="4079" width="14.08984375" customWidth="1"/>
    <col min="4080" max="4080" width="16.08984375" customWidth="1"/>
    <col min="4081" max="4081" width="16.6328125" customWidth="1"/>
    <col min="4082" max="4082" width="9.1796875" customWidth="1"/>
    <col min="4083" max="4083" width="9.54296875" customWidth="1"/>
    <col min="4084" max="4084" width="18.6328125" customWidth="1"/>
    <col min="4085" max="4085" width="11.54296875" customWidth="1"/>
    <col min="4086" max="4086" width="20.54296875" customWidth="1"/>
    <col min="4087" max="4087" width="17.453125" customWidth="1"/>
    <col min="4088" max="4088" width="7.08984375" customWidth="1"/>
    <col min="4089" max="4089" width="17.6328125" customWidth="1"/>
    <col min="4090" max="4090" width="26.54296875" customWidth="1"/>
    <col min="4091" max="4091" width="19.81640625" customWidth="1"/>
    <col min="4092" max="4092" width="22.1796875" customWidth="1"/>
    <col min="4093" max="4093" width="13.54296875" customWidth="1"/>
    <col min="4094" max="4094" width="29" customWidth="1"/>
    <col min="4095" max="4096" width="14.6328125" customWidth="1"/>
    <col min="4097" max="4097" width="23.54296875" customWidth="1"/>
    <col min="4098" max="4098" width="18.81640625" customWidth="1"/>
    <col min="4099" max="4099" width="23.08984375" customWidth="1"/>
    <col min="4100" max="4100" width="17.81640625" customWidth="1"/>
    <col min="4101" max="4101" width="12.453125" customWidth="1"/>
    <col min="4102" max="4102" width="21.1796875" customWidth="1"/>
    <col min="4103" max="4103" width="14.54296875" customWidth="1"/>
    <col min="4104" max="4104" width="19" customWidth="1"/>
    <col min="4105" max="4105" width="4.6328125" customWidth="1"/>
    <col min="4328" max="4328" width="2.90625" customWidth="1"/>
    <col min="4329" max="4329" width="2.36328125" customWidth="1"/>
    <col min="4330" max="4330" width="14.6328125" customWidth="1"/>
    <col min="4331" max="4331" width="12" customWidth="1"/>
    <col min="4332" max="4332" width="13.1796875" customWidth="1"/>
    <col min="4333" max="4333" width="16.81640625" customWidth="1"/>
    <col min="4334" max="4334" width="34.08984375" customWidth="1"/>
    <col min="4335" max="4335" width="14.08984375" customWidth="1"/>
    <col min="4336" max="4336" width="16.08984375" customWidth="1"/>
    <col min="4337" max="4337" width="16.6328125" customWidth="1"/>
    <col min="4338" max="4338" width="9.1796875" customWidth="1"/>
    <col min="4339" max="4339" width="9.54296875" customWidth="1"/>
    <col min="4340" max="4340" width="18.6328125" customWidth="1"/>
    <col min="4341" max="4341" width="11.54296875" customWidth="1"/>
    <col min="4342" max="4342" width="20.54296875" customWidth="1"/>
    <col min="4343" max="4343" width="17.453125" customWidth="1"/>
    <col min="4344" max="4344" width="7.08984375" customWidth="1"/>
    <col min="4345" max="4345" width="17.6328125" customWidth="1"/>
    <col min="4346" max="4346" width="26.54296875" customWidth="1"/>
    <col min="4347" max="4347" width="19.81640625" customWidth="1"/>
    <col min="4348" max="4348" width="22.1796875" customWidth="1"/>
    <col min="4349" max="4349" width="13.54296875" customWidth="1"/>
    <col min="4350" max="4350" width="29" customWidth="1"/>
    <col min="4351" max="4352" width="14.6328125" customWidth="1"/>
    <col min="4353" max="4353" width="23.54296875" customWidth="1"/>
    <col min="4354" max="4354" width="18.81640625" customWidth="1"/>
    <col min="4355" max="4355" width="23.08984375" customWidth="1"/>
    <col min="4356" max="4356" width="17.81640625" customWidth="1"/>
    <col min="4357" max="4357" width="12.453125" customWidth="1"/>
    <col min="4358" max="4358" width="21.1796875" customWidth="1"/>
    <col min="4359" max="4359" width="14.54296875" customWidth="1"/>
    <col min="4360" max="4360" width="19" customWidth="1"/>
    <col min="4361" max="4361" width="4.6328125" customWidth="1"/>
    <col min="4584" max="4584" width="2.90625" customWidth="1"/>
    <col min="4585" max="4585" width="2.36328125" customWidth="1"/>
    <col min="4586" max="4586" width="14.6328125" customWidth="1"/>
    <col min="4587" max="4587" width="12" customWidth="1"/>
    <col min="4588" max="4588" width="13.1796875" customWidth="1"/>
    <col min="4589" max="4589" width="16.81640625" customWidth="1"/>
    <col min="4590" max="4590" width="34.08984375" customWidth="1"/>
    <col min="4591" max="4591" width="14.08984375" customWidth="1"/>
    <col min="4592" max="4592" width="16.08984375" customWidth="1"/>
    <col min="4593" max="4593" width="16.6328125" customWidth="1"/>
    <col min="4594" max="4594" width="9.1796875" customWidth="1"/>
    <col min="4595" max="4595" width="9.54296875" customWidth="1"/>
    <col min="4596" max="4596" width="18.6328125" customWidth="1"/>
    <col min="4597" max="4597" width="11.54296875" customWidth="1"/>
    <col min="4598" max="4598" width="20.54296875" customWidth="1"/>
    <col min="4599" max="4599" width="17.453125" customWidth="1"/>
    <col min="4600" max="4600" width="7.08984375" customWidth="1"/>
    <col min="4601" max="4601" width="17.6328125" customWidth="1"/>
    <col min="4602" max="4602" width="26.54296875" customWidth="1"/>
    <col min="4603" max="4603" width="19.81640625" customWidth="1"/>
    <col min="4604" max="4604" width="22.1796875" customWidth="1"/>
    <col min="4605" max="4605" width="13.54296875" customWidth="1"/>
    <col min="4606" max="4606" width="29" customWidth="1"/>
    <col min="4607" max="4608" width="14.6328125" customWidth="1"/>
    <col min="4609" max="4609" width="23.54296875" customWidth="1"/>
    <col min="4610" max="4610" width="18.81640625" customWidth="1"/>
    <col min="4611" max="4611" width="23.08984375" customWidth="1"/>
    <col min="4612" max="4612" width="17.81640625" customWidth="1"/>
    <col min="4613" max="4613" width="12.453125" customWidth="1"/>
    <col min="4614" max="4614" width="21.1796875" customWidth="1"/>
    <col min="4615" max="4615" width="14.54296875" customWidth="1"/>
    <col min="4616" max="4616" width="19" customWidth="1"/>
    <col min="4617" max="4617" width="4.6328125" customWidth="1"/>
    <col min="4840" max="4840" width="2.90625" customWidth="1"/>
    <col min="4841" max="4841" width="2.36328125" customWidth="1"/>
    <col min="4842" max="4842" width="14.6328125" customWidth="1"/>
    <col min="4843" max="4843" width="12" customWidth="1"/>
    <col min="4844" max="4844" width="13.1796875" customWidth="1"/>
    <col min="4845" max="4845" width="16.81640625" customWidth="1"/>
    <col min="4846" max="4846" width="34.08984375" customWidth="1"/>
    <col min="4847" max="4847" width="14.08984375" customWidth="1"/>
    <col min="4848" max="4848" width="16.08984375" customWidth="1"/>
    <col min="4849" max="4849" width="16.6328125" customWidth="1"/>
    <col min="4850" max="4850" width="9.1796875" customWidth="1"/>
    <col min="4851" max="4851" width="9.54296875" customWidth="1"/>
    <col min="4852" max="4852" width="18.6328125" customWidth="1"/>
    <col min="4853" max="4853" width="11.54296875" customWidth="1"/>
    <col min="4854" max="4854" width="20.54296875" customWidth="1"/>
    <col min="4855" max="4855" width="17.453125" customWidth="1"/>
    <col min="4856" max="4856" width="7.08984375" customWidth="1"/>
    <col min="4857" max="4857" width="17.6328125" customWidth="1"/>
    <col min="4858" max="4858" width="26.54296875" customWidth="1"/>
    <col min="4859" max="4859" width="19.81640625" customWidth="1"/>
    <col min="4860" max="4860" width="22.1796875" customWidth="1"/>
    <col min="4861" max="4861" width="13.54296875" customWidth="1"/>
    <col min="4862" max="4862" width="29" customWidth="1"/>
    <col min="4863" max="4864" width="14.6328125" customWidth="1"/>
    <col min="4865" max="4865" width="23.54296875" customWidth="1"/>
    <col min="4866" max="4866" width="18.81640625" customWidth="1"/>
    <col min="4867" max="4867" width="23.08984375" customWidth="1"/>
    <col min="4868" max="4868" width="17.81640625" customWidth="1"/>
    <col min="4869" max="4869" width="12.453125" customWidth="1"/>
    <col min="4870" max="4870" width="21.1796875" customWidth="1"/>
    <col min="4871" max="4871" width="14.54296875" customWidth="1"/>
    <col min="4872" max="4872" width="19" customWidth="1"/>
    <col min="4873" max="4873" width="4.6328125" customWidth="1"/>
    <col min="5096" max="5096" width="2.90625" customWidth="1"/>
    <col min="5097" max="5097" width="2.36328125" customWidth="1"/>
    <col min="5098" max="5098" width="14.6328125" customWidth="1"/>
    <col min="5099" max="5099" width="12" customWidth="1"/>
    <col min="5100" max="5100" width="13.1796875" customWidth="1"/>
    <col min="5101" max="5101" width="16.81640625" customWidth="1"/>
    <col min="5102" max="5102" width="34.08984375" customWidth="1"/>
    <col min="5103" max="5103" width="14.08984375" customWidth="1"/>
    <col min="5104" max="5104" width="16.08984375" customWidth="1"/>
    <col min="5105" max="5105" width="16.6328125" customWidth="1"/>
    <col min="5106" max="5106" width="9.1796875" customWidth="1"/>
    <col min="5107" max="5107" width="9.54296875" customWidth="1"/>
    <col min="5108" max="5108" width="18.6328125" customWidth="1"/>
    <col min="5109" max="5109" width="11.54296875" customWidth="1"/>
    <col min="5110" max="5110" width="20.54296875" customWidth="1"/>
    <col min="5111" max="5111" width="17.453125" customWidth="1"/>
    <col min="5112" max="5112" width="7.08984375" customWidth="1"/>
    <col min="5113" max="5113" width="17.6328125" customWidth="1"/>
    <col min="5114" max="5114" width="26.54296875" customWidth="1"/>
    <col min="5115" max="5115" width="19.81640625" customWidth="1"/>
    <col min="5116" max="5116" width="22.1796875" customWidth="1"/>
    <col min="5117" max="5117" width="13.54296875" customWidth="1"/>
    <col min="5118" max="5118" width="29" customWidth="1"/>
    <col min="5119" max="5120" width="14.6328125" customWidth="1"/>
    <col min="5121" max="5121" width="23.54296875" customWidth="1"/>
    <col min="5122" max="5122" width="18.81640625" customWidth="1"/>
    <col min="5123" max="5123" width="23.08984375" customWidth="1"/>
    <col min="5124" max="5124" width="17.81640625" customWidth="1"/>
    <col min="5125" max="5125" width="12.453125" customWidth="1"/>
    <col min="5126" max="5126" width="21.1796875" customWidth="1"/>
    <col min="5127" max="5127" width="14.54296875" customWidth="1"/>
    <col min="5128" max="5128" width="19" customWidth="1"/>
    <col min="5129" max="5129" width="4.6328125" customWidth="1"/>
    <col min="5352" max="5352" width="2.90625" customWidth="1"/>
    <col min="5353" max="5353" width="2.36328125" customWidth="1"/>
    <col min="5354" max="5354" width="14.6328125" customWidth="1"/>
    <col min="5355" max="5355" width="12" customWidth="1"/>
    <col min="5356" max="5356" width="13.1796875" customWidth="1"/>
    <col min="5357" max="5357" width="16.81640625" customWidth="1"/>
    <col min="5358" max="5358" width="34.08984375" customWidth="1"/>
    <col min="5359" max="5359" width="14.08984375" customWidth="1"/>
    <col min="5360" max="5360" width="16.08984375" customWidth="1"/>
    <col min="5361" max="5361" width="16.6328125" customWidth="1"/>
    <col min="5362" max="5362" width="9.1796875" customWidth="1"/>
    <col min="5363" max="5363" width="9.54296875" customWidth="1"/>
    <col min="5364" max="5364" width="18.6328125" customWidth="1"/>
    <col min="5365" max="5365" width="11.54296875" customWidth="1"/>
    <col min="5366" max="5366" width="20.54296875" customWidth="1"/>
    <col min="5367" max="5367" width="17.453125" customWidth="1"/>
    <col min="5368" max="5368" width="7.08984375" customWidth="1"/>
    <col min="5369" max="5369" width="17.6328125" customWidth="1"/>
    <col min="5370" max="5370" width="26.54296875" customWidth="1"/>
    <col min="5371" max="5371" width="19.81640625" customWidth="1"/>
    <col min="5372" max="5372" width="22.1796875" customWidth="1"/>
    <col min="5373" max="5373" width="13.54296875" customWidth="1"/>
    <col min="5374" max="5374" width="29" customWidth="1"/>
    <col min="5375" max="5376" width="14.6328125" customWidth="1"/>
    <col min="5377" max="5377" width="23.54296875" customWidth="1"/>
    <col min="5378" max="5378" width="18.81640625" customWidth="1"/>
    <col min="5379" max="5379" width="23.08984375" customWidth="1"/>
    <col min="5380" max="5380" width="17.81640625" customWidth="1"/>
    <col min="5381" max="5381" width="12.453125" customWidth="1"/>
    <col min="5382" max="5382" width="21.1796875" customWidth="1"/>
    <col min="5383" max="5383" width="14.54296875" customWidth="1"/>
    <col min="5384" max="5384" width="19" customWidth="1"/>
    <col min="5385" max="5385" width="4.6328125" customWidth="1"/>
    <col min="5608" max="5608" width="2.90625" customWidth="1"/>
    <col min="5609" max="5609" width="2.36328125" customWidth="1"/>
    <col min="5610" max="5610" width="14.6328125" customWidth="1"/>
    <col min="5611" max="5611" width="12" customWidth="1"/>
    <col min="5612" max="5612" width="13.1796875" customWidth="1"/>
    <col min="5613" max="5613" width="16.81640625" customWidth="1"/>
    <col min="5614" max="5614" width="34.08984375" customWidth="1"/>
    <col min="5615" max="5615" width="14.08984375" customWidth="1"/>
    <col min="5616" max="5616" width="16.08984375" customWidth="1"/>
    <col min="5617" max="5617" width="16.6328125" customWidth="1"/>
    <col min="5618" max="5618" width="9.1796875" customWidth="1"/>
    <col min="5619" max="5619" width="9.54296875" customWidth="1"/>
    <col min="5620" max="5620" width="18.6328125" customWidth="1"/>
    <col min="5621" max="5621" width="11.54296875" customWidth="1"/>
    <col min="5622" max="5622" width="20.54296875" customWidth="1"/>
    <col min="5623" max="5623" width="17.453125" customWidth="1"/>
    <col min="5624" max="5624" width="7.08984375" customWidth="1"/>
    <col min="5625" max="5625" width="17.6328125" customWidth="1"/>
    <col min="5626" max="5626" width="26.54296875" customWidth="1"/>
    <col min="5627" max="5627" width="19.81640625" customWidth="1"/>
    <col min="5628" max="5628" width="22.1796875" customWidth="1"/>
    <col min="5629" max="5629" width="13.54296875" customWidth="1"/>
    <col min="5630" max="5630" width="29" customWidth="1"/>
    <col min="5631" max="5632" width="14.6328125" customWidth="1"/>
    <col min="5633" max="5633" width="23.54296875" customWidth="1"/>
    <col min="5634" max="5634" width="18.81640625" customWidth="1"/>
    <col min="5635" max="5635" width="23.08984375" customWidth="1"/>
    <col min="5636" max="5636" width="17.81640625" customWidth="1"/>
    <col min="5637" max="5637" width="12.453125" customWidth="1"/>
    <col min="5638" max="5638" width="21.1796875" customWidth="1"/>
    <col min="5639" max="5639" width="14.54296875" customWidth="1"/>
    <col min="5640" max="5640" width="19" customWidth="1"/>
    <col min="5641" max="5641" width="4.6328125" customWidth="1"/>
    <col min="5864" max="5864" width="2.90625" customWidth="1"/>
    <col min="5865" max="5865" width="2.36328125" customWidth="1"/>
    <col min="5866" max="5866" width="14.6328125" customWidth="1"/>
    <col min="5867" max="5867" width="12" customWidth="1"/>
    <col min="5868" max="5868" width="13.1796875" customWidth="1"/>
    <col min="5869" max="5869" width="16.81640625" customWidth="1"/>
    <col min="5870" max="5870" width="34.08984375" customWidth="1"/>
    <col min="5871" max="5871" width="14.08984375" customWidth="1"/>
    <col min="5872" max="5872" width="16.08984375" customWidth="1"/>
    <col min="5873" max="5873" width="16.6328125" customWidth="1"/>
    <col min="5874" max="5874" width="9.1796875" customWidth="1"/>
    <col min="5875" max="5875" width="9.54296875" customWidth="1"/>
    <col min="5876" max="5876" width="18.6328125" customWidth="1"/>
    <col min="5877" max="5877" width="11.54296875" customWidth="1"/>
    <col min="5878" max="5878" width="20.54296875" customWidth="1"/>
    <col min="5879" max="5879" width="17.453125" customWidth="1"/>
    <col min="5880" max="5880" width="7.08984375" customWidth="1"/>
    <col min="5881" max="5881" width="17.6328125" customWidth="1"/>
    <col min="5882" max="5882" width="26.54296875" customWidth="1"/>
    <col min="5883" max="5883" width="19.81640625" customWidth="1"/>
    <col min="5884" max="5884" width="22.1796875" customWidth="1"/>
    <col min="5885" max="5885" width="13.54296875" customWidth="1"/>
    <col min="5886" max="5886" width="29" customWidth="1"/>
    <col min="5887" max="5888" width="14.6328125" customWidth="1"/>
    <col min="5889" max="5889" width="23.54296875" customWidth="1"/>
    <col min="5890" max="5890" width="18.81640625" customWidth="1"/>
    <col min="5891" max="5891" width="23.08984375" customWidth="1"/>
    <col min="5892" max="5892" width="17.81640625" customWidth="1"/>
    <col min="5893" max="5893" width="12.453125" customWidth="1"/>
    <col min="5894" max="5894" width="21.1796875" customWidth="1"/>
    <col min="5895" max="5895" width="14.54296875" customWidth="1"/>
    <col min="5896" max="5896" width="19" customWidth="1"/>
    <col min="5897" max="5897" width="4.6328125" customWidth="1"/>
    <col min="6120" max="6120" width="2.90625" customWidth="1"/>
    <col min="6121" max="6121" width="2.36328125" customWidth="1"/>
    <col min="6122" max="6122" width="14.6328125" customWidth="1"/>
    <col min="6123" max="6123" width="12" customWidth="1"/>
    <col min="6124" max="6124" width="13.1796875" customWidth="1"/>
    <col min="6125" max="6125" width="16.81640625" customWidth="1"/>
    <col min="6126" max="6126" width="34.08984375" customWidth="1"/>
    <col min="6127" max="6127" width="14.08984375" customWidth="1"/>
    <col min="6128" max="6128" width="16.08984375" customWidth="1"/>
    <col min="6129" max="6129" width="16.6328125" customWidth="1"/>
    <col min="6130" max="6130" width="9.1796875" customWidth="1"/>
    <col min="6131" max="6131" width="9.54296875" customWidth="1"/>
    <col min="6132" max="6132" width="18.6328125" customWidth="1"/>
    <col min="6133" max="6133" width="11.54296875" customWidth="1"/>
    <col min="6134" max="6134" width="20.54296875" customWidth="1"/>
    <col min="6135" max="6135" width="17.453125" customWidth="1"/>
    <col min="6136" max="6136" width="7.08984375" customWidth="1"/>
    <col min="6137" max="6137" width="17.6328125" customWidth="1"/>
    <col min="6138" max="6138" width="26.54296875" customWidth="1"/>
    <col min="6139" max="6139" width="19.81640625" customWidth="1"/>
    <col min="6140" max="6140" width="22.1796875" customWidth="1"/>
    <col min="6141" max="6141" width="13.54296875" customWidth="1"/>
    <col min="6142" max="6142" width="29" customWidth="1"/>
    <col min="6143" max="6144" width="14.6328125" customWidth="1"/>
    <col min="6145" max="6145" width="23.54296875" customWidth="1"/>
    <col min="6146" max="6146" width="18.81640625" customWidth="1"/>
    <col min="6147" max="6147" width="23.08984375" customWidth="1"/>
    <col min="6148" max="6148" width="17.81640625" customWidth="1"/>
    <col min="6149" max="6149" width="12.453125" customWidth="1"/>
    <col min="6150" max="6150" width="21.1796875" customWidth="1"/>
    <col min="6151" max="6151" width="14.54296875" customWidth="1"/>
    <col min="6152" max="6152" width="19" customWidth="1"/>
    <col min="6153" max="6153" width="4.6328125" customWidth="1"/>
    <col min="6376" max="6376" width="2.90625" customWidth="1"/>
    <col min="6377" max="6377" width="2.36328125" customWidth="1"/>
    <col min="6378" max="6378" width="14.6328125" customWidth="1"/>
    <col min="6379" max="6379" width="12" customWidth="1"/>
    <col min="6380" max="6380" width="13.1796875" customWidth="1"/>
    <col min="6381" max="6381" width="16.81640625" customWidth="1"/>
    <col min="6382" max="6382" width="34.08984375" customWidth="1"/>
    <col min="6383" max="6383" width="14.08984375" customWidth="1"/>
    <col min="6384" max="6384" width="16.08984375" customWidth="1"/>
    <col min="6385" max="6385" width="16.6328125" customWidth="1"/>
    <col min="6386" max="6386" width="9.1796875" customWidth="1"/>
    <col min="6387" max="6387" width="9.54296875" customWidth="1"/>
    <col min="6388" max="6388" width="18.6328125" customWidth="1"/>
    <col min="6389" max="6389" width="11.54296875" customWidth="1"/>
    <col min="6390" max="6390" width="20.54296875" customWidth="1"/>
    <col min="6391" max="6391" width="17.453125" customWidth="1"/>
    <col min="6392" max="6392" width="7.08984375" customWidth="1"/>
    <col min="6393" max="6393" width="17.6328125" customWidth="1"/>
    <col min="6394" max="6394" width="26.54296875" customWidth="1"/>
    <col min="6395" max="6395" width="19.81640625" customWidth="1"/>
    <col min="6396" max="6396" width="22.1796875" customWidth="1"/>
    <col min="6397" max="6397" width="13.54296875" customWidth="1"/>
    <col min="6398" max="6398" width="29" customWidth="1"/>
    <col min="6399" max="6400" width="14.6328125" customWidth="1"/>
    <col min="6401" max="6401" width="23.54296875" customWidth="1"/>
    <col min="6402" max="6402" width="18.81640625" customWidth="1"/>
    <col min="6403" max="6403" width="23.08984375" customWidth="1"/>
    <col min="6404" max="6404" width="17.81640625" customWidth="1"/>
    <col min="6405" max="6405" width="12.453125" customWidth="1"/>
    <col min="6406" max="6406" width="21.1796875" customWidth="1"/>
    <col min="6407" max="6407" width="14.54296875" customWidth="1"/>
    <col min="6408" max="6408" width="19" customWidth="1"/>
    <col min="6409" max="6409" width="4.6328125" customWidth="1"/>
    <col min="6632" max="6632" width="2.90625" customWidth="1"/>
    <col min="6633" max="6633" width="2.36328125" customWidth="1"/>
    <col min="6634" max="6634" width="14.6328125" customWidth="1"/>
    <col min="6635" max="6635" width="12" customWidth="1"/>
    <col min="6636" max="6636" width="13.1796875" customWidth="1"/>
    <col min="6637" max="6637" width="16.81640625" customWidth="1"/>
    <col min="6638" max="6638" width="34.08984375" customWidth="1"/>
    <col min="6639" max="6639" width="14.08984375" customWidth="1"/>
    <col min="6640" max="6640" width="16.08984375" customWidth="1"/>
    <col min="6641" max="6641" width="16.6328125" customWidth="1"/>
    <col min="6642" max="6642" width="9.1796875" customWidth="1"/>
    <col min="6643" max="6643" width="9.54296875" customWidth="1"/>
    <col min="6644" max="6644" width="18.6328125" customWidth="1"/>
    <col min="6645" max="6645" width="11.54296875" customWidth="1"/>
    <col min="6646" max="6646" width="20.54296875" customWidth="1"/>
    <col min="6647" max="6647" width="17.453125" customWidth="1"/>
    <col min="6648" max="6648" width="7.08984375" customWidth="1"/>
    <col min="6649" max="6649" width="17.6328125" customWidth="1"/>
    <col min="6650" max="6650" width="26.54296875" customWidth="1"/>
    <col min="6651" max="6651" width="19.81640625" customWidth="1"/>
    <col min="6652" max="6652" width="22.1796875" customWidth="1"/>
    <col min="6653" max="6653" width="13.54296875" customWidth="1"/>
    <col min="6654" max="6654" width="29" customWidth="1"/>
    <col min="6655" max="6656" width="14.6328125" customWidth="1"/>
    <col min="6657" max="6657" width="23.54296875" customWidth="1"/>
    <col min="6658" max="6658" width="18.81640625" customWidth="1"/>
    <col min="6659" max="6659" width="23.08984375" customWidth="1"/>
    <col min="6660" max="6660" width="17.81640625" customWidth="1"/>
    <col min="6661" max="6661" width="12.453125" customWidth="1"/>
    <col min="6662" max="6662" width="21.1796875" customWidth="1"/>
    <col min="6663" max="6663" width="14.54296875" customWidth="1"/>
    <col min="6664" max="6664" width="19" customWidth="1"/>
    <col min="6665" max="6665" width="4.6328125" customWidth="1"/>
    <col min="6888" max="6888" width="2.90625" customWidth="1"/>
    <col min="6889" max="6889" width="2.36328125" customWidth="1"/>
    <col min="6890" max="6890" width="14.6328125" customWidth="1"/>
    <col min="6891" max="6891" width="12" customWidth="1"/>
    <col min="6892" max="6892" width="13.1796875" customWidth="1"/>
    <col min="6893" max="6893" width="16.81640625" customWidth="1"/>
    <col min="6894" max="6894" width="34.08984375" customWidth="1"/>
    <col min="6895" max="6895" width="14.08984375" customWidth="1"/>
    <col min="6896" max="6896" width="16.08984375" customWidth="1"/>
    <col min="6897" max="6897" width="16.6328125" customWidth="1"/>
    <col min="6898" max="6898" width="9.1796875" customWidth="1"/>
    <col min="6899" max="6899" width="9.54296875" customWidth="1"/>
    <col min="6900" max="6900" width="18.6328125" customWidth="1"/>
    <col min="6901" max="6901" width="11.54296875" customWidth="1"/>
    <col min="6902" max="6902" width="20.54296875" customWidth="1"/>
    <col min="6903" max="6903" width="17.453125" customWidth="1"/>
    <col min="6904" max="6904" width="7.08984375" customWidth="1"/>
    <col min="6905" max="6905" width="17.6328125" customWidth="1"/>
    <col min="6906" max="6906" width="26.54296875" customWidth="1"/>
    <col min="6907" max="6907" width="19.81640625" customWidth="1"/>
    <col min="6908" max="6908" width="22.1796875" customWidth="1"/>
    <col min="6909" max="6909" width="13.54296875" customWidth="1"/>
    <col min="6910" max="6910" width="29" customWidth="1"/>
    <col min="6911" max="6912" width="14.6328125" customWidth="1"/>
    <col min="6913" max="6913" width="23.54296875" customWidth="1"/>
    <col min="6914" max="6914" width="18.81640625" customWidth="1"/>
    <col min="6915" max="6915" width="23.08984375" customWidth="1"/>
    <col min="6916" max="6916" width="17.81640625" customWidth="1"/>
    <col min="6917" max="6917" width="12.453125" customWidth="1"/>
    <col min="6918" max="6918" width="21.1796875" customWidth="1"/>
    <col min="6919" max="6919" width="14.54296875" customWidth="1"/>
    <col min="6920" max="6920" width="19" customWidth="1"/>
    <col min="6921" max="6921" width="4.6328125" customWidth="1"/>
    <col min="7144" max="7144" width="2.90625" customWidth="1"/>
    <col min="7145" max="7145" width="2.36328125" customWidth="1"/>
    <col min="7146" max="7146" width="14.6328125" customWidth="1"/>
    <col min="7147" max="7147" width="12" customWidth="1"/>
    <col min="7148" max="7148" width="13.1796875" customWidth="1"/>
    <col min="7149" max="7149" width="16.81640625" customWidth="1"/>
    <col min="7150" max="7150" width="34.08984375" customWidth="1"/>
    <col min="7151" max="7151" width="14.08984375" customWidth="1"/>
    <col min="7152" max="7152" width="16.08984375" customWidth="1"/>
    <col min="7153" max="7153" width="16.6328125" customWidth="1"/>
    <col min="7154" max="7154" width="9.1796875" customWidth="1"/>
    <col min="7155" max="7155" width="9.54296875" customWidth="1"/>
    <col min="7156" max="7156" width="18.6328125" customWidth="1"/>
    <col min="7157" max="7157" width="11.54296875" customWidth="1"/>
    <col min="7158" max="7158" width="20.54296875" customWidth="1"/>
    <col min="7159" max="7159" width="17.453125" customWidth="1"/>
    <col min="7160" max="7160" width="7.08984375" customWidth="1"/>
    <col min="7161" max="7161" width="17.6328125" customWidth="1"/>
    <col min="7162" max="7162" width="26.54296875" customWidth="1"/>
    <col min="7163" max="7163" width="19.81640625" customWidth="1"/>
    <col min="7164" max="7164" width="22.1796875" customWidth="1"/>
    <col min="7165" max="7165" width="13.54296875" customWidth="1"/>
    <col min="7166" max="7166" width="29" customWidth="1"/>
    <col min="7167" max="7168" width="14.6328125" customWidth="1"/>
    <col min="7169" max="7169" width="23.54296875" customWidth="1"/>
    <col min="7170" max="7170" width="18.81640625" customWidth="1"/>
    <col min="7171" max="7171" width="23.08984375" customWidth="1"/>
    <col min="7172" max="7172" width="17.81640625" customWidth="1"/>
    <col min="7173" max="7173" width="12.453125" customWidth="1"/>
    <col min="7174" max="7174" width="21.1796875" customWidth="1"/>
    <col min="7175" max="7175" width="14.54296875" customWidth="1"/>
    <col min="7176" max="7176" width="19" customWidth="1"/>
    <col min="7177" max="7177" width="4.6328125" customWidth="1"/>
    <col min="7400" max="7400" width="2.90625" customWidth="1"/>
    <col min="7401" max="7401" width="2.36328125" customWidth="1"/>
    <col min="7402" max="7402" width="14.6328125" customWidth="1"/>
    <col min="7403" max="7403" width="12" customWidth="1"/>
    <col min="7404" max="7404" width="13.1796875" customWidth="1"/>
    <col min="7405" max="7405" width="16.81640625" customWidth="1"/>
    <col min="7406" max="7406" width="34.08984375" customWidth="1"/>
    <col min="7407" max="7407" width="14.08984375" customWidth="1"/>
    <col min="7408" max="7408" width="16.08984375" customWidth="1"/>
    <col min="7409" max="7409" width="16.6328125" customWidth="1"/>
    <col min="7410" max="7410" width="9.1796875" customWidth="1"/>
    <col min="7411" max="7411" width="9.54296875" customWidth="1"/>
    <col min="7412" max="7412" width="18.6328125" customWidth="1"/>
    <col min="7413" max="7413" width="11.54296875" customWidth="1"/>
    <col min="7414" max="7414" width="20.54296875" customWidth="1"/>
    <col min="7415" max="7415" width="17.453125" customWidth="1"/>
    <col min="7416" max="7416" width="7.08984375" customWidth="1"/>
    <col min="7417" max="7417" width="17.6328125" customWidth="1"/>
    <col min="7418" max="7418" width="26.54296875" customWidth="1"/>
    <col min="7419" max="7419" width="19.81640625" customWidth="1"/>
    <col min="7420" max="7420" width="22.1796875" customWidth="1"/>
    <col min="7421" max="7421" width="13.54296875" customWidth="1"/>
    <col min="7422" max="7422" width="29" customWidth="1"/>
    <col min="7423" max="7424" width="14.6328125" customWidth="1"/>
    <col min="7425" max="7425" width="23.54296875" customWidth="1"/>
    <col min="7426" max="7426" width="18.81640625" customWidth="1"/>
    <col min="7427" max="7427" width="23.08984375" customWidth="1"/>
    <col min="7428" max="7428" width="17.81640625" customWidth="1"/>
    <col min="7429" max="7429" width="12.453125" customWidth="1"/>
    <col min="7430" max="7430" width="21.1796875" customWidth="1"/>
    <col min="7431" max="7431" width="14.54296875" customWidth="1"/>
    <col min="7432" max="7432" width="19" customWidth="1"/>
    <col min="7433" max="7433" width="4.6328125" customWidth="1"/>
    <col min="7656" max="7656" width="2.90625" customWidth="1"/>
    <col min="7657" max="7657" width="2.36328125" customWidth="1"/>
    <col min="7658" max="7658" width="14.6328125" customWidth="1"/>
    <col min="7659" max="7659" width="12" customWidth="1"/>
    <col min="7660" max="7660" width="13.1796875" customWidth="1"/>
    <col min="7661" max="7661" width="16.81640625" customWidth="1"/>
    <col min="7662" max="7662" width="34.08984375" customWidth="1"/>
    <col min="7663" max="7663" width="14.08984375" customWidth="1"/>
    <col min="7664" max="7664" width="16.08984375" customWidth="1"/>
    <col min="7665" max="7665" width="16.6328125" customWidth="1"/>
    <col min="7666" max="7666" width="9.1796875" customWidth="1"/>
    <col min="7667" max="7667" width="9.54296875" customWidth="1"/>
    <col min="7668" max="7668" width="18.6328125" customWidth="1"/>
    <col min="7669" max="7669" width="11.54296875" customWidth="1"/>
    <col min="7670" max="7670" width="20.54296875" customWidth="1"/>
    <col min="7671" max="7671" width="17.453125" customWidth="1"/>
    <col min="7672" max="7672" width="7.08984375" customWidth="1"/>
    <col min="7673" max="7673" width="17.6328125" customWidth="1"/>
    <col min="7674" max="7674" width="26.54296875" customWidth="1"/>
    <col min="7675" max="7675" width="19.81640625" customWidth="1"/>
    <col min="7676" max="7676" width="22.1796875" customWidth="1"/>
    <col min="7677" max="7677" width="13.54296875" customWidth="1"/>
    <col min="7678" max="7678" width="29" customWidth="1"/>
    <col min="7679" max="7680" width="14.6328125" customWidth="1"/>
    <col min="7681" max="7681" width="23.54296875" customWidth="1"/>
    <col min="7682" max="7682" width="18.81640625" customWidth="1"/>
    <col min="7683" max="7683" width="23.08984375" customWidth="1"/>
    <col min="7684" max="7684" width="17.81640625" customWidth="1"/>
    <col min="7685" max="7685" width="12.453125" customWidth="1"/>
    <col min="7686" max="7686" width="21.1796875" customWidth="1"/>
    <col min="7687" max="7687" width="14.54296875" customWidth="1"/>
    <col min="7688" max="7688" width="19" customWidth="1"/>
    <col min="7689" max="7689" width="4.6328125" customWidth="1"/>
    <col min="7912" max="7912" width="2.90625" customWidth="1"/>
    <col min="7913" max="7913" width="2.36328125" customWidth="1"/>
    <col min="7914" max="7914" width="14.6328125" customWidth="1"/>
    <col min="7915" max="7915" width="12" customWidth="1"/>
    <col min="7916" max="7916" width="13.1796875" customWidth="1"/>
    <col min="7917" max="7917" width="16.81640625" customWidth="1"/>
    <col min="7918" max="7918" width="34.08984375" customWidth="1"/>
    <col min="7919" max="7919" width="14.08984375" customWidth="1"/>
    <col min="7920" max="7920" width="16.08984375" customWidth="1"/>
    <col min="7921" max="7921" width="16.6328125" customWidth="1"/>
    <col min="7922" max="7922" width="9.1796875" customWidth="1"/>
    <col min="7923" max="7923" width="9.54296875" customWidth="1"/>
    <col min="7924" max="7924" width="18.6328125" customWidth="1"/>
    <col min="7925" max="7925" width="11.54296875" customWidth="1"/>
    <col min="7926" max="7926" width="20.54296875" customWidth="1"/>
    <col min="7927" max="7927" width="17.453125" customWidth="1"/>
    <col min="7928" max="7928" width="7.08984375" customWidth="1"/>
    <col min="7929" max="7929" width="17.6328125" customWidth="1"/>
    <col min="7930" max="7930" width="26.54296875" customWidth="1"/>
    <col min="7931" max="7931" width="19.81640625" customWidth="1"/>
    <col min="7932" max="7932" width="22.1796875" customWidth="1"/>
    <col min="7933" max="7933" width="13.54296875" customWidth="1"/>
    <col min="7934" max="7934" width="29" customWidth="1"/>
    <col min="7935" max="7936" width="14.6328125" customWidth="1"/>
    <col min="7937" max="7937" width="23.54296875" customWidth="1"/>
    <col min="7938" max="7938" width="18.81640625" customWidth="1"/>
    <col min="7939" max="7939" width="23.08984375" customWidth="1"/>
    <col min="7940" max="7940" width="17.81640625" customWidth="1"/>
    <col min="7941" max="7941" width="12.453125" customWidth="1"/>
    <col min="7942" max="7942" width="21.1796875" customWidth="1"/>
    <col min="7943" max="7943" width="14.54296875" customWidth="1"/>
    <col min="7944" max="7944" width="19" customWidth="1"/>
    <col min="7945" max="7945" width="4.6328125" customWidth="1"/>
    <col min="8168" max="8168" width="2.90625" customWidth="1"/>
    <col min="8169" max="8169" width="2.36328125" customWidth="1"/>
    <col min="8170" max="8170" width="14.6328125" customWidth="1"/>
    <col min="8171" max="8171" width="12" customWidth="1"/>
    <col min="8172" max="8172" width="13.1796875" customWidth="1"/>
    <col min="8173" max="8173" width="16.81640625" customWidth="1"/>
    <col min="8174" max="8174" width="34.08984375" customWidth="1"/>
    <col min="8175" max="8175" width="14.08984375" customWidth="1"/>
    <col min="8176" max="8176" width="16.08984375" customWidth="1"/>
    <col min="8177" max="8177" width="16.6328125" customWidth="1"/>
    <col min="8178" max="8178" width="9.1796875" customWidth="1"/>
    <col min="8179" max="8179" width="9.54296875" customWidth="1"/>
    <col min="8180" max="8180" width="18.6328125" customWidth="1"/>
    <col min="8181" max="8181" width="11.54296875" customWidth="1"/>
    <col min="8182" max="8182" width="20.54296875" customWidth="1"/>
    <col min="8183" max="8183" width="17.453125" customWidth="1"/>
    <col min="8184" max="8184" width="7.08984375" customWidth="1"/>
    <col min="8185" max="8185" width="17.6328125" customWidth="1"/>
    <col min="8186" max="8186" width="26.54296875" customWidth="1"/>
    <col min="8187" max="8187" width="19.81640625" customWidth="1"/>
    <col min="8188" max="8188" width="22.1796875" customWidth="1"/>
    <col min="8189" max="8189" width="13.54296875" customWidth="1"/>
    <col min="8190" max="8190" width="29" customWidth="1"/>
    <col min="8191" max="8192" width="14.6328125" customWidth="1"/>
    <col min="8193" max="8193" width="23.54296875" customWidth="1"/>
    <col min="8194" max="8194" width="18.81640625" customWidth="1"/>
    <col min="8195" max="8195" width="23.08984375" customWidth="1"/>
    <col min="8196" max="8196" width="17.81640625" customWidth="1"/>
    <col min="8197" max="8197" width="12.453125" customWidth="1"/>
    <col min="8198" max="8198" width="21.1796875" customWidth="1"/>
    <col min="8199" max="8199" width="14.54296875" customWidth="1"/>
    <col min="8200" max="8200" width="19" customWidth="1"/>
    <col min="8201" max="8201" width="4.6328125" customWidth="1"/>
    <col min="8424" max="8424" width="2.90625" customWidth="1"/>
    <col min="8425" max="8425" width="2.36328125" customWidth="1"/>
    <col min="8426" max="8426" width="14.6328125" customWidth="1"/>
    <col min="8427" max="8427" width="12" customWidth="1"/>
    <col min="8428" max="8428" width="13.1796875" customWidth="1"/>
    <col min="8429" max="8429" width="16.81640625" customWidth="1"/>
    <col min="8430" max="8430" width="34.08984375" customWidth="1"/>
    <col min="8431" max="8431" width="14.08984375" customWidth="1"/>
    <col min="8432" max="8432" width="16.08984375" customWidth="1"/>
    <col min="8433" max="8433" width="16.6328125" customWidth="1"/>
    <col min="8434" max="8434" width="9.1796875" customWidth="1"/>
    <col min="8435" max="8435" width="9.54296875" customWidth="1"/>
    <col min="8436" max="8436" width="18.6328125" customWidth="1"/>
    <col min="8437" max="8437" width="11.54296875" customWidth="1"/>
    <col min="8438" max="8438" width="20.54296875" customWidth="1"/>
    <col min="8439" max="8439" width="17.453125" customWidth="1"/>
    <col min="8440" max="8440" width="7.08984375" customWidth="1"/>
    <col min="8441" max="8441" width="17.6328125" customWidth="1"/>
    <col min="8442" max="8442" width="26.54296875" customWidth="1"/>
    <col min="8443" max="8443" width="19.81640625" customWidth="1"/>
    <col min="8444" max="8444" width="22.1796875" customWidth="1"/>
    <col min="8445" max="8445" width="13.54296875" customWidth="1"/>
    <col min="8446" max="8446" width="29" customWidth="1"/>
    <col min="8447" max="8448" width="14.6328125" customWidth="1"/>
    <col min="8449" max="8449" width="23.54296875" customWidth="1"/>
    <col min="8450" max="8450" width="18.81640625" customWidth="1"/>
    <col min="8451" max="8451" width="23.08984375" customWidth="1"/>
    <col min="8452" max="8452" width="17.81640625" customWidth="1"/>
    <col min="8453" max="8453" width="12.453125" customWidth="1"/>
    <col min="8454" max="8454" width="21.1796875" customWidth="1"/>
    <col min="8455" max="8455" width="14.54296875" customWidth="1"/>
    <col min="8456" max="8456" width="19" customWidth="1"/>
    <col min="8457" max="8457" width="4.6328125" customWidth="1"/>
    <col min="8680" max="8680" width="2.90625" customWidth="1"/>
    <col min="8681" max="8681" width="2.36328125" customWidth="1"/>
    <col min="8682" max="8682" width="14.6328125" customWidth="1"/>
    <col min="8683" max="8683" width="12" customWidth="1"/>
    <col min="8684" max="8684" width="13.1796875" customWidth="1"/>
    <col min="8685" max="8685" width="16.81640625" customWidth="1"/>
    <col min="8686" max="8686" width="34.08984375" customWidth="1"/>
    <col min="8687" max="8687" width="14.08984375" customWidth="1"/>
    <col min="8688" max="8688" width="16.08984375" customWidth="1"/>
    <col min="8689" max="8689" width="16.6328125" customWidth="1"/>
    <col min="8690" max="8690" width="9.1796875" customWidth="1"/>
    <col min="8691" max="8691" width="9.54296875" customWidth="1"/>
    <col min="8692" max="8692" width="18.6328125" customWidth="1"/>
    <col min="8693" max="8693" width="11.54296875" customWidth="1"/>
    <col min="8694" max="8694" width="20.54296875" customWidth="1"/>
    <col min="8695" max="8695" width="17.453125" customWidth="1"/>
    <col min="8696" max="8696" width="7.08984375" customWidth="1"/>
    <col min="8697" max="8697" width="17.6328125" customWidth="1"/>
    <col min="8698" max="8698" width="26.54296875" customWidth="1"/>
    <col min="8699" max="8699" width="19.81640625" customWidth="1"/>
    <col min="8700" max="8700" width="22.1796875" customWidth="1"/>
    <col min="8701" max="8701" width="13.54296875" customWidth="1"/>
    <col min="8702" max="8702" width="29" customWidth="1"/>
    <col min="8703" max="8704" width="14.6328125" customWidth="1"/>
    <col min="8705" max="8705" width="23.54296875" customWidth="1"/>
    <col min="8706" max="8706" width="18.81640625" customWidth="1"/>
    <col min="8707" max="8707" width="23.08984375" customWidth="1"/>
    <col min="8708" max="8708" width="17.81640625" customWidth="1"/>
    <col min="8709" max="8709" width="12.453125" customWidth="1"/>
    <col min="8710" max="8710" width="21.1796875" customWidth="1"/>
    <col min="8711" max="8711" width="14.54296875" customWidth="1"/>
    <col min="8712" max="8712" width="19" customWidth="1"/>
    <col min="8713" max="8713" width="4.6328125" customWidth="1"/>
    <col min="8936" max="8936" width="2.90625" customWidth="1"/>
    <col min="8937" max="8937" width="2.36328125" customWidth="1"/>
    <col min="8938" max="8938" width="14.6328125" customWidth="1"/>
    <col min="8939" max="8939" width="12" customWidth="1"/>
    <col min="8940" max="8940" width="13.1796875" customWidth="1"/>
    <col min="8941" max="8941" width="16.81640625" customWidth="1"/>
    <col min="8942" max="8942" width="34.08984375" customWidth="1"/>
    <col min="8943" max="8943" width="14.08984375" customWidth="1"/>
    <col min="8944" max="8944" width="16.08984375" customWidth="1"/>
    <col min="8945" max="8945" width="16.6328125" customWidth="1"/>
    <col min="8946" max="8946" width="9.1796875" customWidth="1"/>
    <col min="8947" max="8947" width="9.54296875" customWidth="1"/>
    <col min="8948" max="8948" width="18.6328125" customWidth="1"/>
    <col min="8949" max="8949" width="11.54296875" customWidth="1"/>
    <col min="8950" max="8950" width="20.54296875" customWidth="1"/>
    <col min="8951" max="8951" width="17.453125" customWidth="1"/>
    <col min="8952" max="8952" width="7.08984375" customWidth="1"/>
    <col min="8953" max="8953" width="17.6328125" customWidth="1"/>
    <col min="8954" max="8954" width="26.54296875" customWidth="1"/>
    <col min="8955" max="8955" width="19.81640625" customWidth="1"/>
    <col min="8956" max="8956" width="22.1796875" customWidth="1"/>
    <col min="8957" max="8957" width="13.54296875" customWidth="1"/>
    <col min="8958" max="8958" width="29" customWidth="1"/>
    <col min="8959" max="8960" width="14.6328125" customWidth="1"/>
    <col min="8961" max="8961" width="23.54296875" customWidth="1"/>
    <col min="8962" max="8962" width="18.81640625" customWidth="1"/>
    <col min="8963" max="8963" width="23.08984375" customWidth="1"/>
    <col min="8964" max="8964" width="17.81640625" customWidth="1"/>
    <col min="8965" max="8965" width="12.453125" customWidth="1"/>
    <col min="8966" max="8966" width="21.1796875" customWidth="1"/>
    <col min="8967" max="8967" width="14.54296875" customWidth="1"/>
    <col min="8968" max="8968" width="19" customWidth="1"/>
    <col min="8969" max="8969" width="4.6328125" customWidth="1"/>
    <col min="9192" max="9192" width="2.90625" customWidth="1"/>
    <col min="9193" max="9193" width="2.36328125" customWidth="1"/>
    <col min="9194" max="9194" width="14.6328125" customWidth="1"/>
    <col min="9195" max="9195" width="12" customWidth="1"/>
    <col min="9196" max="9196" width="13.1796875" customWidth="1"/>
    <col min="9197" max="9197" width="16.81640625" customWidth="1"/>
    <col min="9198" max="9198" width="34.08984375" customWidth="1"/>
    <col min="9199" max="9199" width="14.08984375" customWidth="1"/>
    <col min="9200" max="9200" width="16.08984375" customWidth="1"/>
    <col min="9201" max="9201" width="16.6328125" customWidth="1"/>
    <col min="9202" max="9202" width="9.1796875" customWidth="1"/>
    <col min="9203" max="9203" width="9.54296875" customWidth="1"/>
    <col min="9204" max="9204" width="18.6328125" customWidth="1"/>
    <col min="9205" max="9205" width="11.54296875" customWidth="1"/>
    <col min="9206" max="9206" width="20.54296875" customWidth="1"/>
    <col min="9207" max="9207" width="17.453125" customWidth="1"/>
    <col min="9208" max="9208" width="7.08984375" customWidth="1"/>
    <col min="9209" max="9209" width="17.6328125" customWidth="1"/>
    <col min="9210" max="9210" width="26.54296875" customWidth="1"/>
    <col min="9211" max="9211" width="19.81640625" customWidth="1"/>
    <col min="9212" max="9212" width="22.1796875" customWidth="1"/>
    <col min="9213" max="9213" width="13.54296875" customWidth="1"/>
    <col min="9214" max="9214" width="29" customWidth="1"/>
    <col min="9215" max="9216" width="14.6328125" customWidth="1"/>
    <col min="9217" max="9217" width="23.54296875" customWidth="1"/>
    <col min="9218" max="9218" width="18.81640625" customWidth="1"/>
    <col min="9219" max="9219" width="23.08984375" customWidth="1"/>
    <col min="9220" max="9220" width="17.81640625" customWidth="1"/>
    <col min="9221" max="9221" width="12.453125" customWidth="1"/>
    <col min="9222" max="9222" width="21.1796875" customWidth="1"/>
    <col min="9223" max="9223" width="14.54296875" customWidth="1"/>
    <col min="9224" max="9224" width="19" customWidth="1"/>
    <col min="9225" max="9225" width="4.6328125" customWidth="1"/>
    <col min="9448" max="9448" width="2.90625" customWidth="1"/>
    <col min="9449" max="9449" width="2.36328125" customWidth="1"/>
    <col min="9450" max="9450" width="14.6328125" customWidth="1"/>
    <col min="9451" max="9451" width="12" customWidth="1"/>
    <col min="9452" max="9452" width="13.1796875" customWidth="1"/>
    <col min="9453" max="9453" width="16.81640625" customWidth="1"/>
    <col min="9454" max="9454" width="34.08984375" customWidth="1"/>
    <col min="9455" max="9455" width="14.08984375" customWidth="1"/>
    <col min="9456" max="9456" width="16.08984375" customWidth="1"/>
    <col min="9457" max="9457" width="16.6328125" customWidth="1"/>
    <col min="9458" max="9458" width="9.1796875" customWidth="1"/>
    <col min="9459" max="9459" width="9.54296875" customWidth="1"/>
    <col min="9460" max="9460" width="18.6328125" customWidth="1"/>
    <col min="9461" max="9461" width="11.54296875" customWidth="1"/>
    <col min="9462" max="9462" width="20.54296875" customWidth="1"/>
    <col min="9463" max="9463" width="17.453125" customWidth="1"/>
    <col min="9464" max="9464" width="7.08984375" customWidth="1"/>
    <col min="9465" max="9465" width="17.6328125" customWidth="1"/>
    <col min="9466" max="9466" width="26.54296875" customWidth="1"/>
    <col min="9467" max="9467" width="19.81640625" customWidth="1"/>
    <col min="9468" max="9468" width="22.1796875" customWidth="1"/>
    <col min="9469" max="9469" width="13.54296875" customWidth="1"/>
    <col min="9470" max="9470" width="29" customWidth="1"/>
    <col min="9471" max="9472" width="14.6328125" customWidth="1"/>
    <col min="9473" max="9473" width="23.54296875" customWidth="1"/>
    <col min="9474" max="9474" width="18.81640625" customWidth="1"/>
    <col min="9475" max="9475" width="23.08984375" customWidth="1"/>
    <col min="9476" max="9476" width="17.81640625" customWidth="1"/>
    <col min="9477" max="9477" width="12.453125" customWidth="1"/>
    <col min="9478" max="9478" width="21.1796875" customWidth="1"/>
    <col min="9479" max="9479" width="14.54296875" customWidth="1"/>
    <col min="9480" max="9480" width="19" customWidth="1"/>
    <col min="9481" max="9481" width="4.6328125" customWidth="1"/>
    <col min="9704" max="9704" width="2.90625" customWidth="1"/>
    <col min="9705" max="9705" width="2.36328125" customWidth="1"/>
    <col min="9706" max="9706" width="14.6328125" customWidth="1"/>
    <col min="9707" max="9707" width="12" customWidth="1"/>
    <col min="9708" max="9708" width="13.1796875" customWidth="1"/>
    <col min="9709" max="9709" width="16.81640625" customWidth="1"/>
    <col min="9710" max="9710" width="34.08984375" customWidth="1"/>
    <col min="9711" max="9711" width="14.08984375" customWidth="1"/>
    <col min="9712" max="9712" width="16.08984375" customWidth="1"/>
    <col min="9713" max="9713" width="16.6328125" customWidth="1"/>
    <col min="9714" max="9714" width="9.1796875" customWidth="1"/>
    <col min="9715" max="9715" width="9.54296875" customWidth="1"/>
    <col min="9716" max="9716" width="18.6328125" customWidth="1"/>
    <col min="9717" max="9717" width="11.54296875" customWidth="1"/>
    <col min="9718" max="9718" width="20.54296875" customWidth="1"/>
    <col min="9719" max="9719" width="17.453125" customWidth="1"/>
    <col min="9720" max="9720" width="7.08984375" customWidth="1"/>
    <col min="9721" max="9721" width="17.6328125" customWidth="1"/>
    <col min="9722" max="9722" width="26.54296875" customWidth="1"/>
    <col min="9723" max="9723" width="19.81640625" customWidth="1"/>
    <col min="9724" max="9724" width="22.1796875" customWidth="1"/>
    <col min="9725" max="9725" width="13.54296875" customWidth="1"/>
    <col min="9726" max="9726" width="29" customWidth="1"/>
    <col min="9727" max="9728" width="14.6328125" customWidth="1"/>
    <col min="9729" max="9729" width="23.54296875" customWidth="1"/>
    <col min="9730" max="9730" width="18.81640625" customWidth="1"/>
    <col min="9731" max="9731" width="23.08984375" customWidth="1"/>
    <col min="9732" max="9732" width="17.81640625" customWidth="1"/>
    <col min="9733" max="9733" width="12.453125" customWidth="1"/>
    <col min="9734" max="9734" width="21.1796875" customWidth="1"/>
    <col min="9735" max="9735" width="14.54296875" customWidth="1"/>
    <col min="9736" max="9736" width="19" customWidth="1"/>
    <col min="9737" max="9737" width="4.6328125" customWidth="1"/>
    <col min="9960" max="9960" width="2.90625" customWidth="1"/>
    <col min="9961" max="9961" width="2.36328125" customWidth="1"/>
    <col min="9962" max="9962" width="14.6328125" customWidth="1"/>
    <col min="9963" max="9963" width="12" customWidth="1"/>
    <col min="9964" max="9964" width="13.1796875" customWidth="1"/>
    <col min="9965" max="9965" width="16.81640625" customWidth="1"/>
    <col min="9966" max="9966" width="34.08984375" customWidth="1"/>
    <col min="9967" max="9967" width="14.08984375" customWidth="1"/>
    <col min="9968" max="9968" width="16.08984375" customWidth="1"/>
    <col min="9969" max="9969" width="16.6328125" customWidth="1"/>
    <col min="9970" max="9970" width="9.1796875" customWidth="1"/>
    <col min="9971" max="9971" width="9.54296875" customWidth="1"/>
    <col min="9972" max="9972" width="18.6328125" customWidth="1"/>
    <col min="9973" max="9973" width="11.54296875" customWidth="1"/>
    <col min="9974" max="9974" width="20.54296875" customWidth="1"/>
    <col min="9975" max="9975" width="17.453125" customWidth="1"/>
    <col min="9976" max="9976" width="7.08984375" customWidth="1"/>
    <col min="9977" max="9977" width="17.6328125" customWidth="1"/>
    <col min="9978" max="9978" width="26.54296875" customWidth="1"/>
    <col min="9979" max="9979" width="19.81640625" customWidth="1"/>
    <col min="9980" max="9980" width="22.1796875" customWidth="1"/>
    <col min="9981" max="9981" width="13.54296875" customWidth="1"/>
    <col min="9982" max="9982" width="29" customWidth="1"/>
    <col min="9983" max="9984" width="14.6328125" customWidth="1"/>
    <col min="9985" max="9985" width="23.54296875" customWidth="1"/>
    <col min="9986" max="9986" width="18.81640625" customWidth="1"/>
    <col min="9987" max="9987" width="23.08984375" customWidth="1"/>
    <col min="9988" max="9988" width="17.81640625" customWidth="1"/>
    <col min="9989" max="9989" width="12.453125" customWidth="1"/>
    <col min="9990" max="9990" width="21.1796875" customWidth="1"/>
    <col min="9991" max="9991" width="14.54296875" customWidth="1"/>
    <col min="9992" max="9992" width="19" customWidth="1"/>
    <col min="9993" max="9993" width="4.6328125" customWidth="1"/>
    <col min="10216" max="10216" width="2.90625" customWidth="1"/>
    <col min="10217" max="10217" width="2.36328125" customWidth="1"/>
    <col min="10218" max="10218" width="14.6328125" customWidth="1"/>
    <col min="10219" max="10219" width="12" customWidth="1"/>
    <col min="10220" max="10220" width="13.1796875" customWidth="1"/>
    <col min="10221" max="10221" width="16.81640625" customWidth="1"/>
    <col min="10222" max="10222" width="34.08984375" customWidth="1"/>
    <col min="10223" max="10223" width="14.08984375" customWidth="1"/>
    <col min="10224" max="10224" width="16.08984375" customWidth="1"/>
    <col min="10225" max="10225" width="16.6328125" customWidth="1"/>
    <col min="10226" max="10226" width="9.1796875" customWidth="1"/>
    <col min="10227" max="10227" width="9.54296875" customWidth="1"/>
    <col min="10228" max="10228" width="18.6328125" customWidth="1"/>
    <col min="10229" max="10229" width="11.54296875" customWidth="1"/>
    <col min="10230" max="10230" width="20.54296875" customWidth="1"/>
    <col min="10231" max="10231" width="17.453125" customWidth="1"/>
    <col min="10232" max="10232" width="7.08984375" customWidth="1"/>
    <col min="10233" max="10233" width="17.6328125" customWidth="1"/>
    <col min="10234" max="10234" width="26.54296875" customWidth="1"/>
    <col min="10235" max="10235" width="19.81640625" customWidth="1"/>
    <col min="10236" max="10236" width="22.1796875" customWidth="1"/>
    <col min="10237" max="10237" width="13.54296875" customWidth="1"/>
    <col min="10238" max="10238" width="29" customWidth="1"/>
    <col min="10239" max="10240" width="14.6328125" customWidth="1"/>
    <col min="10241" max="10241" width="23.54296875" customWidth="1"/>
    <col min="10242" max="10242" width="18.81640625" customWidth="1"/>
    <col min="10243" max="10243" width="23.08984375" customWidth="1"/>
    <col min="10244" max="10244" width="17.81640625" customWidth="1"/>
    <col min="10245" max="10245" width="12.453125" customWidth="1"/>
    <col min="10246" max="10246" width="21.1796875" customWidth="1"/>
    <col min="10247" max="10247" width="14.54296875" customWidth="1"/>
    <col min="10248" max="10248" width="19" customWidth="1"/>
    <col min="10249" max="10249" width="4.6328125" customWidth="1"/>
    <col min="10472" max="10472" width="2.90625" customWidth="1"/>
    <col min="10473" max="10473" width="2.36328125" customWidth="1"/>
    <col min="10474" max="10474" width="14.6328125" customWidth="1"/>
    <col min="10475" max="10475" width="12" customWidth="1"/>
    <col min="10476" max="10476" width="13.1796875" customWidth="1"/>
    <col min="10477" max="10477" width="16.81640625" customWidth="1"/>
    <col min="10478" max="10478" width="34.08984375" customWidth="1"/>
    <col min="10479" max="10479" width="14.08984375" customWidth="1"/>
    <col min="10480" max="10480" width="16.08984375" customWidth="1"/>
    <col min="10481" max="10481" width="16.6328125" customWidth="1"/>
    <col min="10482" max="10482" width="9.1796875" customWidth="1"/>
    <col min="10483" max="10483" width="9.54296875" customWidth="1"/>
    <col min="10484" max="10484" width="18.6328125" customWidth="1"/>
    <col min="10485" max="10485" width="11.54296875" customWidth="1"/>
    <col min="10486" max="10486" width="20.54296875" customWidth="1"/>
    <col min="10487" max="10487" width="17.453125" customWidth="1"/>
    <col min="10488" max="10488" width="7.08984375" customWidth="1"/>
    <col min="10489" max="10489" width="17.6328125" customWidth="1"/>
    <col min="10490" max="10490" width="26.54296875" customWidth="1"/>
    <col min="10491" max="10491" width="19.81640625" customWidth="1"/>
    <col min="10492" max="10492" width="22.1796875" customWidth="1"/>
    <col min="10493" max="10493" width="13.54296875" customWidth="1"/>
    <col min="10494" max="10494" width="29" customWidth="1"/>
    <col min="10495" max="10496" width="14.6328125" customWidth="1"/>
    <col min="10497" max="10497" width="23.54296875" customWidth="1"/>
    <col min="10498" max="10498" width="18.81640625" customWidth="1"/>
    <col min="10499" max="10499" width="23.08984375" customWidth="1"/>
    <col min="10500" max="10500" width="17.81640625" customWidth="1"/>
    <col min="10501" max="10501" width="12.453125" customWidth="1"/>
    <col min="10502" max="10502" width="21.1796875" customWidth="1"/>
    <col min="10503" max="10503" width="14.54296875" customWidth="1"/>
    <col min="10504" max="10504" width="19" customWidth="1"/>
    <col min="10505" max="10505" width="4.6328125" customWidth="1"/>
    <col min="10728" max="10728" width="2.90625" customWidth="1"/>
    <col min="10729" max="10729" width="2.36328125" customWidth="1"/>
    <col min="10730" max="10730" width="14.6328125" customWidth="1"/>
    <col min="10731" max="10731" width="12" customWidth="1"/>
    <col min="10732" max="10732" width="13.1796875" customWidth="1"/>
    <col min="10733" max="10733" width="16.81640625" customWidth="1"/>
    <col min="10734" max="10734" width="34.08984375" customWidth="1"/>
    <col min="10735" max="10735" width="14.08984375" customWidth="1"/>
    <col min="10736" max="10736" width="16.08984375" customWidth="1"/>
    <col min="10737" max="10737" width="16.6328125" customWidth="1"/>
    <col min="10738" max="10738" width="9.1796875" customWidth="1"/>
    <col min="10739" max="10739" width="9.54296875" customWidth="1"/>
    <col min="10740" max="10740" width="18.6328125" customWidth="1"/>
    <col min="10741" max="10741" width="11.54296875" customWidth="1"/>
    <col min="10742" max="10742" width="20.54296875" customWidth="1"/>
    <col min="10743" max="10743" width="17.453125" customWidth="1"/>
    <col min="10744" max="10744" width="7.08984375" customWidth="1"/>
    <col min="10745" max="10745" width="17.6328125" customWidth="1"/>
    <col min="10746" max="10746" width="26.54296875" customWidth="1"/>
    <col min="10747" max="10747" width="19.81640625" customWidth="1"/>
    <col min="10748" max="10748" width="22.1796875" customWidth="1"/>
    <col min="10749" max="10749" width="13.54296875" customWidth="1"/>
    <col min="10750" max="10750" width="29" customWidth="1"/>
    <col min="10751" max="10752" width="14.6328125" customWidth="1"/>
    <col min="10753" max="10753" width="23.54296875" customWidth="1"/>
    <col min="10754" max="10754" width="18.81640625" customWidth="1"/>
    <col min="10755" max="10755" width="23.08984375" customWidth="1"/>
    <col min="10756" max="10756" width="17.81640625" customWidth="1"/>
    <col min="10757" max="10757" width="12.453125" customWidth="1"/>
    <col min="10758" max="10758" width="21.1796875" customWidth="1"/>
    <col min="10759" max="10759" width="14.54296875" customWidth="1"/>
    <col min="10760" max="10760" width="19" customWidth="1"/>
    <col min="10761" max="10761" width="4.6328125" customWidth="1"/>
    <col min="10984" max="10984" width="2.90625" customWidth="1"/>
    <col min="10985" max="10985" width="2.36328125" customWidth="1"/>
    <col min="10986" max="10986" width="14.6328125" customWidth="1"/>
    <col min="10987" max="10987" width="12" customWidth="1"/>
    <col min="10988" max="10988" width="13.1796875" customWidth="1"/>
    <col min="10989" max="10989" width="16.81640625" customWidth="1"/>
    <col min="10990" max="10990" width="34.08984375" customWidth="1"/>
    <col min="10991" max="10991" width="14.08984375" customWidth="1"/>
    <col min="10992" max="10992" width="16.08984375" customWidth="1"/>
    <col min="10993" max="10993" width="16.6328125" customWidth="1"/>
    <col min="10994" max="10994" width="9.1796875" customWidth="1"/>
    <col min="10995" max="10995" width="9.54296875" customWidth="1"/>
    <col min="10996" max="10996" width="18.6328125" customWidth="1"/>
    <col min="10997" max="10997" width="11.54296875" customWidth="1"/>
    <col min="10998" max="10998" width="20.54296875" customWidth="1"/>
    <col min="10999" max="10999" width="17.453125" customWidth="1"/>
    <col min="11000" max="11000" width="7.08984375" customWidth="1"/>
    <col min="11001" max="11001" width="17.6328125" customWidth="1"/>
    <col min="11002" max="11002" width="26.54296875" customWidth="1"/>
    <col min="11003" max="11003" width="19.81640625" customWidth="1"/>
    <col min="11004" max="11004" width="22.1796875" customWidth="1"/>
    <col min="11005" max="11005" width="13.54296875" customWidth="1"/>
    <col min="11006" max="11006" width="29" customWidth="1"/>
    <col min="11007" max="11008" width="14.6328125" customWidth="1"/>
    <col min="11009" max="11009" width="23.54296875" customWidth="1"/>
    <col min="11010" max="11010" width="18.81640625" customWidth="1"/>
    <col min="11011" max="11011" width="23.08984375" customWidth="1"/>
    <col min="11012" max="11012" width="17.81640625" customWidth="1"/>
    <col min="11013" max="11013" width="12.453125" customWidth="1"/>
    <col min="11014" max="11014" width="21.1796875" customWidth="1"/>
    <col min="11015" max="11015" width="14.54296875" customWidth="1"/>
    <col min="11016" max="11016" width="19" customWidth="1"/>
    <col min="11017" max="11017" width="4.6328125" customWidth="1"/>
    <col min="11240" max="11240" width="2.90625" customWidth="1"/>
    <col min="11241" max="11241" width="2.36328125" customWidth="1"/>
    <col min="11242" max="11242" width="14.6328125" customWidth="1"/>
    <col min="11243" max="11243" width="12" customWidth="1"/>
    <col min="11244" max="11244" width="13.1796875" customWidth="1"/>
    <col min="11245" max="11245" width="16.81640625" customWidth="1"/>
    <col min="11246" max="11246" width="34.08984375" customWidth="1"/>
    <col min="11247" max="11247" width="14.08984375" customWidth="1"/>
    <col min="11248" max="11248" width="16.08984375" customWidth="1"/>
    <col min="11249" max="11249" width="16.6328125" customWidth="1"/>
    <col min="11250" max="11250" width="9.1796875" customWidth="1"/>
    <col min="11251" max="11251" width="9.54296875" customWidth="1"/>
    <col min="11252" max="11252" width="18.6328125" customWidth="1"/>
    <col min="11253" max="11253" width="11.54296875" customWidth="1"/>
    <col min="11254" max="11254" width="20.54296875" customWidth="1"/>
    <col min="11255" max="11255" width="17.453125" customWidth="1"/>
    <col min="11256" max="11256" width="7.08984375" customWidth="1"/>
    <col min="11257" max="11257" width="17.6328125" customWidth="1"/>
    <col min="11258" max="11258" width="26.54296875" customWidth="1"/>
    <col min="11259" max="11259" width="19.81640625" customWidth="1"/>
    <col min="11260" max="11260" width="22.1796875" customWidth="1"/>
    <col min="11261" max="11261" width="13.54296875" customWidth="1"/>
    <col min="11262" max="11262" width="29" customWidth="1"/>
    <col min="11263" max="11264" width="14.6328125" customWidth="1"/>
    <col min="11265" max="11265" width="23.54296875" customWidth="1"/>
    <col min="11266" max="11266" width="18.81640625" customWidth="1"/>
    <col min="11267" max="11267" width="23.08984375" customWidth="1"/>
    <col min="11268" max="11268" width="17.81640625" customWidth="1"/>
    <col min="11269" max="11269" width="12.453125" customWidth="1"/>
    <col min="11270" max="11270" width="21.1796875" customWidth="1"/>
    <col min="11271" max="11271" width="14.54296875" customWidth="1"/>
    <col min="11272" max="11272" width="19" customWidth="1"/>
    <col min="11273" max="11273" width="4.6328125" customWidth="1"/>
    <col min="11496" max="11496" width="2.90625" customWidth="1"/>
    <col min="11497" max="11497" width="2.36328125" customWidth="1"/>
    <col min="11498" max="11498" width="14.6328125" customWidth="1"/>
    <col min="11499" max="11499" width="12" customWidth="1"/>
    <col min="11500" max="11500" width="13.1796875" customWidth="1"/>
    <col min="11501" max="11501" width="16.81640625" customWidth="1"/>
    <col min="11502" max="11502" width="34.08984375" customWidth="1"/>
    <col min="11503" max="11503" width="14.08984375" customWidth="1"/>
    <col min="11504" max="11504" width="16.08984375" customWidth="1"/>
    <col min="11505" max="11505" width="16.6328125" customWidth="1"/>
    <col min="11506" max="11506" width="9.1796875" customWidth="1"/>
    <col min="11507" max="11507" width="9.54296875" customWidth="1"/>
    <col min="11508" max="11508" width="18.6328125" customWidth="1"/>
    <col min="11509" max="11509" width="11.54296875" customWidth="1"/>
    <col min="11510" max="11510" width="20.54296875" customWidth="1"/>
    <col min="11511" max="11511" width="17.453125" customWidth="1"/>
    <col min="11512" max="11512" width="7.08984375" customWidth="1"/>
    <col min="11513" max="11513" width="17.6328125" customWidth="1"/>
    <col min="11514" max="11514" width="26.54296875" customWidth="1"/>
    <col min="11515" max="11515" width="19.81640625" customWidth="1"/>
    <col min="11516" max="11516" width="22.1796875" customWidth="1"/>
    <col min="11517" max="11517" width="13.54296875" customWidth="1"/>
    <col min="11518" max="11518" width="29" customWidth="1"/>
    <col min="11519" max="11520" width="14.6328125" customWidth="1"/>
    <col min="11521" max="11521" width="23.54296875" customWidth="1"/>
    <col min="11522" max="11522" width="18.81640625" customWidth="1"/>
    <col min="11523" max="11523" width="23.08984375" customWidth="1"/>
    <col min="11524" max="11524" width="17.81640625" customWidth="1"/>
    <col min="11525" max="11525" width="12.453125" customWidth="1"/>
    <col min="11526" max="11526" width="21.1796875" customWidth="1"/>
    <col min="11527" max="11527" width="14.54296875" customWidth="1"/>
    <col min="11528" max="11528" width="19" customWidth="1"/>
    <col min="11529" max="11529" width="4.6328125" customWidth="1"/>
    <col min="11752" max="11752" width="2.90625" customWidth="1"/>
    <col min="11753" max="11753" width="2.36328125" customWidth="1"/>
    <col min="11754" max="11754" width="14.6328125" customWidth="1"/>
    <col min="11755" max="11755" width="12" customWidth="1"/>
    <col min="11756" max="11756" width="13.1796875" customWidth="1"/>
    <col min="11757" max="11757" width="16.81640625" customWidth="1"/>
    <col min="11758" max="11758" width="34.08984375" customWidth="1"/>
    <col min="11759" max="11759" width="14.08984375" customWidth="1"/>
    <col min="11760" max="11760" width="16.08984375" customWidth="1"/>
    <col min="11761" max="11761" width="16.6328125" customWidth="1"/>
    <col min="11762" max="11762" width="9.1796875" customWidth="1"/>
    <col min="11763" max="11763" width="9.54296875" customWidth="1"/>
    <col min="11764" max="11764" width="18.6328125" customWidth="1"/>
    <col min="11765" max="11765" width="11.54296875" customWidth="1"/>
    <col min="11766" max="11766" width="20.54296875" customWidth="1"/>
    <col min="11767" max="11767" width="17.453125" customWidth="1"/>
    <col min="11768" max="11768" width="7.08984375" customWidth="1"/>
    <col min="11769" max="11769" width="17.6328125" customWidth="1"/>
    <col min="11770" max="11770" width="26.54296875" customWidth="1"/>
    <col min="11771" max="11771" width="19.81640625" customWidth="1"/>
    <col min="11772" max="11772" width="22.1796875" customWidth="1"/>
    <col min="11773" max="11773" width="13.54296875" customWidth="1"/>
    <col min="11774" max="11774" width="29" customWidth="1"/>
    <col min="11775" max="11776" width="14.6328125" customWidth="1"/>
    <col min="11777" max="11777" width="23.54296875" customWidth="1"/>
    <col min="11778" max="11778" width="18.81640625" customWidth="1"/>
    <col min="11779" max="11779" width="23.08984375" customWidth="1"/>
    <col min="11780" max="11780" width="17.81640625" customWidth="1"/>
    <col min="11781" max="11781" width="12.453125" customWidth="1"/>
    <col min="11782" max="11782" width="21.1796875" customWidth="1"/>
    <col min="11783" max="11783" width="14.54296875" customWidth="1"/>
    <col min="11784" max="11784" width="19" customWidth="1"/>
    <col min="11785" max="11785" width="4.6328125" customWidth="1"/>
    <col min="12008" max="12008" width="2.90625" customWidth="1"/>
    <col min="12009" max="12009" width="2.36328125" customWidth="1"/>
    <col min="12010" max="12010" width="14.6328125" customWidth="1"/>
    <col min="12011" max="12011" width="12" customWidth="1"/>
    <col min="12012" max="12012" width="13.1796875" customWidth="1"/>
    <col min="12013" max="12013" width="16.81640625" customWidth="1"/>
    <col min="12014" max="12014" width="34.08984375" customWidth="1"/>
    <col min="12015" max="12015" width="14.08984375" customWidth="1"/>
    <col min="12016" max="12016" width="16.08984375" customWidth="1"/>
    <col min="12017" max="12017" width="16.6328125" customWidth="1"/>
    <col min="12018" max="12018" width="9.1796875" customWidth="1"/>
    <col min="12019" max="12019" width="9.54296875" customWidth="1"/>
    <col min="12020" max="12020" width="18.6328125" customWidth="1"/>
    <col min="12021" max="12021" width="11.54296875" customWidth="1"/>
    <col min="12022" max="12022" width="20.54296875" customWidth="1"/>
    <col min="12023" max="12023" width="17.453125" customWidth="1"/>
    <col min="12024" max="12024" width="7.08984375" customWidth="1"/>
    <col min="12025" max="12025" width="17.6328125" customWidth="1"/>
    <col min="12026" max="12026" width="26.54296875" customWidth="1"/>
    <col min="12027" max="12027" width="19.81640625" customWidth="1"/>
    <col min="12028" max="12028" width="22.1796875" customWidth="1"/>
    <col min="12029" max="12029" width="13.54296875" customWidth="1"/>
    <col min="12030" max="12030" width="29" customWidth="1"/>
    <col min="12031" max="12032" width="14.6328125" customWidth="1"/>
    <col min="12033" max="12033" width="23.54296875" customWidth="1"/>
    <col min="12034" max="12034" width="18.81640625" customWidth="1"/>
    <col min="12035" max="12035" width="23.08984375" customWidth="1"/>
    <col min="12036" max="12036" width="17.81640625" customWidth="1"/>
    <col min="12037" max="12037" width="12.453125" customWidth="1"/>
    <col min="12038" max="12038" width="21.1796875" customWidth="1"/>
    <col min="12039" max="12039" width="14.54296875" customWidth="1"/>
    <col min="12040" max="12040" width="19" customWidth="1"/>
    <col min="12041" max="12041" width="4.6328125" customWidth="1"/>
    <col min="12264" max="12264" width="2.90625" customWidth="1"/>
    <col min="12265" max="12265" width="2.36328125" customWidth="1"/>
    <col min="12266" max="12266" width="14.6328125" customWidth="1"/>
    <col min="12267" max="12267" width="12" customWidth="1"/>
    <col min="12268" max="12268" width="13.1796875" customWidth="1"/>
    <col min="12269" max="12269" width="16.81640625" customWidth="1"/>
    <col min="12270" max="12270" width="34.08984375" customWidth="1"/>
    <col min="12271" max="12271" width="14.08984375" customWidth="1"/>
    <col min="12272" max="12272" width="16.08984375" customWidth="1"/>
    <col min="12273" max="12273" width="16.6328125" customWidth="1"/>
    <col min="12274" max="12274" width="9.1796875" customWidth="1"/>
    <col min="12275" max="12275" width="9.54296875" customWidth="1"/>
    <col min="12276" max="12276" width="18.6328125" customWidth="1"/>
    <col min="12277" max="12277" width="11.54296875" customWidth="1"/>
    <col min="12278" max="12278" width="20.54296875" customWidth="1"/>
    <col min="12279" max="12279" width="17.453125" customWidth="1"/>
    <col min="12280" max="12280" width="7.08984375" customWidth="1"/>
    <col min="12281" max="12281" width="17.6328125" customWidth="1"/>
    <col min="12282" max="12282" width="26.54296875" customWidth="1"/>
    <col min="12283" max="12283" width="19.81640625" customWidth="1"/>
    <col min="12284" max="12284" width="22.1796875" customWidth="1"/>
    <col min="12285" max="12285" width="13.54296875" customWidth="1"/>
    <col min="12286" max="12286" width="29" customWidth="1"/>
    <col min="12287" max="12288" width="14.6328125" customWidth="1"/>
    <col min="12289" max="12289" width="23.54296875" customWidth="1"/>
    <col min="12290" max="12290" width="18.81640625" customWidth="1"/>
    <col min="12291" max="12291" width="23.08984375" customWidth="1"/>
    <col min="12292" max="12292" width="17.81640625" customWidth="1"/>
    <col min="12293" max="12293" width="12.453125" customWidth="1"/>
    <col min="12294" max="12294" width="21.1796875" customWidth="1"/>
    <col min="12295" max="12295" width="14.54296875" customWidth="1"/>
    <col min="12296" max="12296" width="19" customWidth="1"/>
    <col min="12297" max="12297" width="4.6328125" customWidth="1"/>
    <col min="12520" max="12520" width="2.90625" customWidth="1"/>
    <col min="12521" max="12521" width="2.36328125" customWidth="1"/>
    <col min="12522" max="12522" width="14.6328125" customWidth="1"/>
    <col min="12523" max="12523" width="12" customWidth="1"/>
    <col min="12524" max="12524" width="13.1796875" customWidth="1"/>
    <col min="12525" max="12525" width="16.81640625" customWidth="1"/>
    <col min="12526" max="12526" width="34.08984375" customWidth="1"/>
    <col min="12527" max="12527" width="14.08984375" customWidth="1"/>
    <col min="12528" max="12528" width="16.08984375" customWidth="1"/>
    <col min="12529" max="12529" width="16.6328125" customWidth="1"/>
    <col min="12530" max="12530" width="9.1796875" customWidth="1"/>
    <col min="12531" max="12531" width="9.54296875" customWidth="1"/>
    <col min="12532" max="12532" width="18.6328125" customWidth="1"/>
    <col min="12533" max="12533" width="11.54296875" customWidth="1"/>
    <col min="12534" max="12534" width="20.54296875" customWidth="1"/>
    <col min="12535" max="12535" width="17.453125" customWidth="1"/>
    <col min="12536" max="12536" width="7.08984375" customWidth="1"/>
    <col min="12537" max="12537" width="17.6328125" customWidth="1"/>
    <col min="12538" max="12538" width="26.54296875" customWidth="1"/>
    <col min="12539" max="12539" width="19.81640625" customWidth="1"/>
    <col min="12540" max="12540" width="22.1796875" customWidth="1"/>
    <col min="12541" max="12541" width="13.54296875" customWidth="1"/>
    <col min="12542" max="12542" width="29" customWidth="1"/>
    <col min="12543" max="12544" width="14.6328125" customWidth="1"/>
    <col min="12545" max="12545" width="23.54296875" customWidth="1"/>
    <col min="12546" max="12546" width="18.81640625" customWidth="1"/>
    <col min="12547" max="12547" width="23.08984375" customWidth="1"/>
    <col min="12548" max="12548" width="17.81640625" customWidth="1"/>
    <col min="12549" max="12549" width="12.453125" customWidth="1"/>
    <col min="12550" max="12550" width="21.1796875" customWidth="1"/>
    <col min="12551" max="12551" width="14.54296875" customWidth="1"/>
    <col min="12552" max="12552" width="19" customWidth="1"/>
    <col min="12553" max="12553" width="4.6328125" customWidth="1"/>
    <col min="12776" max="12776" width="2.90625" customWidth="1"/>
    <col min="12777" max="12777" width="2.36328125" customWidth="1"/>
    <col min="12778" max="12778" width="14.6328125" customWidth="1"/>
    <col min="12779" max="12779" width="12" customWidth="1"/>
    <col min="12780" max="12780" width="13.1796875" customWidth="1"/>
    <col min="12781" max="12781" width="16.81640625" customWidth="1"/>
    <col min="12782" max="12782" width="34.08984375" customWidth="1"/>
    <col min="12783" max="12783" width="14.08984375" customWidth="1"/>
    <col min="12784" max="12784" width="16.08984375" customWidth="1"/>
    <col min="12785" max="12785" width="16.6328125" customWidth="1"/>
    <col min="12786" max="12786" width="9.1796875" customWidth="1"/>
    <col min="12787" max="12787" width="9.54296875" customWidth="1"/>
    <col min="12788" max="12788" width="18.6328125" customWidth="1"/>
    <col min="12789" max="12789" width="11.54296875" customWidth="1"/>
    <col min="12790" max="12790" width="20.54296875" customWidth="1"/>
    <col min="12791" max="12791" width="17.453125" customWidth="1"/>
    <col min="12792" max="12792" width="7.08984375" customWidth="1"/>
    <col min="12793" max="12793" width="17.6328125" customWidth="1"/>
    <col min="12794" max="12794" width="26.54296875" customWidth="1"/>
    <col min="12795" max="12795" width="19.81640625" customWidth="1"/>
    <col min="12796" max="12796" width="22.1796875" customWidth="1"/>
    <col min="12797" max="12797" width="13.54296875" customWidth="1"/>
    <col min="12798" max="12798" width="29" customWidth="1"/>
    <col min="12799" max="12800" width="14.6328125" customWidth="1"/>
    <col min="12801" max="12801" width="23.54296875" customWidth="1"/>
    <col min="12802" max="12802" width="18.81640625" customWidth="1"/>
    <col min="12803" max="12803" width="23.08984375" customWidth="1"/>
    <col min="12804" max="12804" width="17.81640625" customWidth="1"/>
    <col min="12805" max="12805" width="12.453125" customWidth="1"/>
    <col min="12806" max="12806" width="21.1796875" customWidth="1"/>
    <col min="12807" max="12807" width="14.54296875" customWidth="1"/>
    <col min="12808" max="12808" width="19" customWidth="1"/>
    <col min="12809" max="12809" width="4.6328125" customWidth="1"/>
    <col min="13032" max="13032" width="2.90625" customWidth="1"/>
    <col min="13033" max="13033" width="2.36328125" customWidth="1"/>
    <col min="13034" max="13034" width="14.6328125" customWidth="1"/>
    <col min="13035" max="13035" width="12" customWidth="1"/>
    <col min="13036" max="13036" width="13.1796875" customWidth="1"/>
    <col min="13037" max="13037" width="16.81640625" customWidth="1"/>
    <col min="13038" max="13038" width="34.08984375" customWidth="1"/>
    <col min="13039" max="13039" width="14.08984375" customWidth="1"/>
    <col min="13040" max="13040" width="16.08984375" customWidth="1"/>
    <col min="13041" max="13041" width="16.6328125" customWidth="1"/>
    <col min="13042" max="13042" width="9.1796875" customWidth="1"/>
    <col min="13043" max="13043" width="9.54296875" customWidth="1"/>
    <col min="13044" max="13044" width="18.6328125" customWidth="1"/>
    <col min="13045" max="13045" width="11.54296875" customWidth="1"/>
    <col min="13046" max="13046" width="20.54296875" customWidth="1"/>
    <col min="13047" max="13047" width="17.453125" customWidth="1"/>
    <col min="13048" max="13048" width="7.08984375" customWidth="1"/>
    <col min="13049" max="13049" width="17.6328125" customWidth="1"/>
    <col min="13050" max="13050" width="26.54296875" customWidth="1"/>
    <col min="13051" max="13051" width="19.81640625" customWidth="1"/>
    <col min="13052" max="13052" width="22.1796875" customWidth="1"/>
    <col min="13053" max="13053" width="13.54296875" customWidth="1"/>
    <col min="13054" max="13054" width="29" customWidth="1"/>
    <col min="13055" max="13056" width="14.6328125" customWidth="1"/>
    <col min="13057" max="13057" width="23.54296875" customWidth="1"/>
    <col min="13058" max="13058" width="18.81640625" customWidth="1"/>
    <col min="13059" max="13059" width="23.08984375" customWidth="1"/>
    <col min="13060" max="13060" width="17.81640625" customWidth="1"/>
    <col min="13061" max="13061" width="12.453125" customWidth="1"/>
    <col min="13062" max="13062" width="21.1796875" customWidth="1"/>
    <col min="13063" max="13063" width="14.54296875" customWidth="1"/>
    <col min="13064" max="13064" width="19" customWidth="1"/>
    <col min="13065" max="13065" width="4.6328125" customWidth="1"/>
    <col min="13288" max="13288" width="2.90625" customWidth="1"/>
    <col min="13289" max="13289" width="2.36328125" customWidth="1"/>
    <col min="13290" max="13290" width="14.6328125" customWidth="1"/>
    <col min="13291" max="13291" width="12" customWidth="1"/>
    <col min="13292" max="13292" width="13.1796875" customWidth="1"/>
    <col min="13293" max="13293" width="16.81640625" customWidth="1"/>
    <col min="13294" max="13294" width="34.08984375" customWidth="1"/>
    <col min="13295" max="13295" width="14.08984375" customWidth="1"/>
    <col min="13296" max="13296" width="16.08984375" customWidth="1"/>
    <col min="13297" max="13297" width="16.6328125" customWidth="1"/>
    <col min="13298" max="13298" width="9.1796875" customWidth="1"/>
    <col min="13299" max="13299" width="9.54296875" customWidth="1"/>
    <col min="13300" max="13300" width="18.6328125" customWidth="1"/>
    <col min="13301" max="13301" width="11.54296875" customWidth="1"/>
    <col min="13302" max="13302" width="20.54296875" customWidth="1"/>
    <col min="13303" max="13303" width="17.453125" customWidth="1"/>
    <col min="13304" max="13304" width="7.08984375" customWidth="1"/>
    <col min="13305" max="13305" width="17.6328125" customWidth="1"/>
    <col min="13306" max="13306" width="26.54296875" customWidth="1"/>
    <col min="13307" max="13307" width="19.81640625" customWidth="1"/>
    <col min="13308" max="13308" width="22.1796875" customWidth="1"/>
    <col min="13309" max="13309" width="13.54296875" customWidth="1"/>
    <col min="13310" max="13310" width="29" customWidth="1"/>
    <col min="13311" max="13312" width="14.6328125" customWidth="1"/>
    <col min="13313" max="13313" width="23.54296875" customWidth="1"/>
    <col min="13314" max="13314" width="18.81640625" customWidth="1"/>
    <col min="13315" max="13315" width="23.08984375" customWidth="1"/>
    <col min="13316" max="13316" width="17.81640625" customWidth="1"/>
    <col min="13317" max="13317" width="12.453125" customWidth="1"/>
    <col min="13318" max="13318" width="21.1796875" customWidth="1"/>
    <col min="13319" max="13319" width="14.54296875" customWidth="1"/>
    <col min="13320" max="13320" width="19" customWidth="1"/>
    <col min="13321" max="13321" width="4.6328125" customWidth="1"/>
    <col min="13544" max="13544" width="2.90625" customWidth="1"/>
    <col min="13545" max="13545" width="2.36328125" customWidth="1"/>
    <col min="13546" max="13546" width="14.6328125" customWidth="1"/>
    <col min="13547" max="13547" width="12" customWidth="1"/>
    <col min="13548" max="13548" width="13.1796875" customWidth="1"/>
    <col min="13549" max="13549" width="16.81640625" customWidth="1"/>
    <col min="13550" max="13550" width="34.08984375" customWidth="1"/>
    <col min="13551" max="13551" width="14.08984375" customWidth="1"/>
    <col min="13552" max="13552" width="16.08984375" customWidth="1"/>
    <col min="13553" max="13553" width="16.6328125" customWidth="1"/>
    <col min="13554" max="13554" width="9.1796875" customWidth="1"/>
    <col min="13555" max="13555" width="9.54296875" customWidth="1"/>
    <col min="13556" max="13556" width="18.6328125" customWidth="1"/>
    <col min="13557" max="13557" width="11.54296875" customWidth="1"/>
    <col min="13558" max="13558" width="20.54296875" customWidth="1"/>
    <col min="13559" max="13559" width="17.453125" customWidth="1"/>
    <col min="13560" max="13560" width="7.08984375" customWidth="1"/>
    <col min="13561" max="13561" width="17.6328125" customWidth="1"/>
    <col min="13562" max="13562" width="26.54296875" customWidth="1"/>
    <col min="13563" max="13563" width="19.81640625" customWidth="1"/>
    <col min="13564" max="13564" width="22.1796875" customWidth="1"/>
    <col min="13565" max="13565" width="13.54296875" customWidth="1"/>
    <col min="13566" max="13566" width="29" customWidth="1"/>
    <col min="13567" max="13568" width="14.6328125" customWidth="1"/>
    <col min="13569" max="13569" width="23.54296875" customWidth="1"/>
    <col min="13570" max="13570" width="18.81640625" customWidth="1"/>
    <col min="13571" max="13571" width="23.08984375" customWidth="1"/>
    <col min="13572" max="13572" width="17.81640625" customWidth="1"/>
    <col min="13573" max="13573" width="12.453125" customWidth="1"/>
    <col min="13574" max="13574" width="21.1796875" customWidth="1"/>
    <col min="13575" max="13575" width="14.54296875" customWidth="1"/>
    <col min="13576" max="13576" width="19" customWidth="1"/>
    <col min="13577" max="13577" width="4.6328125" customWidth="1"/>
    <col min="13800" max="13800" width="2.90625" customWidth="1"/>
    <col min="13801" max="13801" width="2.36328125" customWidth="1"/>
    <col min="13802" max="13802" width="14.6328125" customWidth="1"/>
    <col min="13803" max="13803" width="12" customWidth="1"/>
    <col min="13804" max="13804" width="13.1796875" customWidth="1"/>
    <col min="13805" max="13805" width="16.81640625" customWidth="1"/>
    <col min="13806" max="13806" width="34.08984375" customWidth="1"/>
    <col min="13807" max="13807" width="14.08984375" customWidth="1"/>
    <col min="13808" max="13808" width="16.08984375" customWidth="1"/>
    <col min="13809" max="13809" width="16.6328125" customWidth="1"/>
    <col min="13810" max="13810" width="9.1796875" customWidth="1"/>
    <col min="13811" max="13811" width="9.54296875" customWidth="1"/>
    <col min="13812" max="13812" width="18.6328125" customWidth="1"/>
    <col min="13813" max="13813" width="11.54296875" customWidth="1"/>
    <col min="13814" max="13814" width="20.54296875" customWidth="1"/>
    <col min="13815" max="13815" width="17.453125" customWidth="1"/>
    <col min="13816" max="13816" width="7.08984375" customWidth="1"/>
    <col min="13817" max="13817" width="17.6328125" customWidth="1"/>
    <col min="13818" max="13818" width="26.54296875" customWidth="1"/>
    <col min="13819" max="13819" width="19.81640625" customWidth="1"/>
    <col min="13820" max="13820" width="22.1796875" customWidth="1"/>
    <col min="13821" max="13821" width="13.54296875" customWidth="1"/>
    <col min="13822" max="13822" width="29" customWidth="1"/>
    <col min="13823" max="13824" width="14.6328125" customWidth="1"/>
    <col min="13825" max="13825" width="23.54296875" customWidth="1"/>
    <col min="13826" max="13826" width="18.81640625" customWidth="1"/>
    <col min="13827" max="13827" width="23.08984375" customWidth="1"/>
    <col min="13828" max="13828" width="17.81640625" customWidth="1"/>
    <col min="13829" max="13829" width="12.453125" customWidth="1"/>
    <col min="13830" max="13830" width="21.1796875" customWidth="1"/>
    <col min="13831" max="13831" width="14.54296875" customWidth="1"/>
    <col min="13832" max="13832" width="19" customWidth="1"/>
    <col min="13833" max="13833" width="4.6328125" customWidth="1"/>
    <col min="14056" max="14056" width="2.90625" customWidth="1"/>
    <col min="14057" max="14057" width="2.36328125" customWidth="1"/>
    <col min="14058" max="14058" width="14.6328125" customWidth="1"/>
    <col min="14059" max="14059" width="12" customWidth="1"/>
    <col min="14060" max="14060" width="13.1796875" customWidth="1"/>
    <col min="14061" max="14061" width="16.81640625" customWidth="1"/>
    <col min="14062" max="14062" width="34.08984375" customWidth="1"/>
    <col min="14063" max="14063" width="14.08984375" customWidth="1"/>
    <col min="14064" max="14064" width="16.08984375" customWidth="1"/>
    <col min="14065" max="14065" width="16.6328125" customWidth="1"/>
    <col min="14066" max="14066" width="9.1796875" customWidth="1"/>
    <col min="14067" max="14067" width="9.54296875" customWidth="1"/>
    <col min="14068" max="14068" width="18.6328125" customWidth="1"/>
    <col min="14069" max="14069" width="11.54296875" customWidth="1"/>
    <col min="14070" max="14070" width="20.54296875" customWidth="1"/>
    <col min="14071" max="14071" width="17.453125" customWidth="1"/>
    <col min="14072" max="14072" width="7.08984375" customWidth="1"/>
    <col min="14073" max="14073" width="17.6328125" customWidth="1"/>
    <col min="14074" max="14074" width="26.54296875" customWidth="1"/>
    <col min="14075" max="14075" width="19.81640625" customWidth="1"/>
    <col min="14076" max="14076" width="22.1796875" customWidth="1"/>
    <col min="14077" max="14077" width="13.54296875" customWidth="1"/>
    <col min="14078" max="14078" width="29" customWidth="1"/>
    <col min="14079" max="14080" width="14.6328125" customWidth="1"/>
    <col min="14081" max="14081" width="23.54296875" customWidth="1"/>
    <col min="14082" max="14082" width="18.81640625" customWidth="1"/>
    <col min="14083" max="14083" width="23.08984375" customWidth="1"/>
    <col min="14084" max="14084" width="17.81640625" customWidth="1"/>
    <col min="14085" max="14085" width="12.453125" customWidth="1"/>
    <col min="14086" max="14086" width="21.1796875" customWidth="1"/>
    <col min="14087" max="14087" width="14.54296875" customWidth="1"/>
    <col min="14088" max="14088" width="19" customWidth="1"/>
    <col min="14089" max="14089" width="4.6328125" customWidth="1"/>
    <col min="14312" max="14312" width="2.90625" customWidth="1"/>
    <col min="14313" max="14313" width="2.36328125" customWidth="1"/>
    <col min="14314" max="14314" width="14.6328125" customWidth="1"/>
    <col min="14315" max="14315" width="12" customWidth="1"/>
    <col min="14316" max="14316" width="13.1796875" customWidth="1"/>
    <col min="14317" max="14317" width="16.81640625" customWidth="1"/>
    <col min="14318" max="14318" width="34.08984375" customWidth="1"/>
    <col min="14319" max="14319" width="14.08984375" customWidth="1"/>
    <col min="14320" max="14320" width="16.08984375" customWidth="1"/>
    <col min="14321" max="14321" width="16.6328125" customWidth="1"/>
    <col min="14322" max="14322" width="9.1796875" customWidth="1"/>
    <col min="14323" max="14323" width="9.54296875" customWidth="1"/>
    <col min="14324" max="14324" width="18.6328125" customWidth="1"/>
    <col min="14325" max="14325" width="11.54296875" customWidth="1"/>
    <col min="14326" max="14326" width="20.54296875" customWidth="1"/>
    <col min="14327" max="14327" width="17.453125" customWidth="1"/>
    <col min="14328" max="14328" width="7.08984375" customWidth="1"/>
    <col min="14329" max="14329" width="17.6328125" customWidth="1"/>
    <col min="14330" max="14330" width="26.54296875" customWidth="1"/>
    <col min="14331" max="14331" width="19.81640625" customWidth="1"/>
    <col min="14332" max="14332" width="22.1796875" customWidth="1"/>
    <col min="14333" max="14333" width="13.54296875" customWidth="1"/>
    <col min="14334" max="14334" width="29" customWidth="1"/>
    <col min="14335" max="14336" width="14.6328125" customWidth="1"/>
    <col min="14337" max="14337" width="23.54296875" customWidth="1"/>
    <col min="14338" max="14338" width="18.81640625" customWidth="1"/>
    <col min="14339" max="14339" width="23.08984375" customWidth="1"/>
    <col min="14340" max="14340" width="17.81640625" customWidth="1"/>
    <col min="14341" max="14341" width="12.453125" customWidth="1"/>
    <col min="14342" max="14342" width="21.1796875" customWidth="1"/>
    <col min="14343" max="14343" width="14.54296875" customWidth="1"/>
    <col min="14344" max="14344" width="19" customWidth="1"/>
    <col min="14345" max="14345" width="4.6328125" customWidth="1"/>
    <col min="14568" max="14568" width="2.90625" customWidth="1"/>
    <col min="14569" max="14569" width="2.36328125" customWidth="1"/>
    <col min="14570" max="14570" width="14.6328125" customWidth="1"/>
    <col min="14571" max="14571" width="12" customWidth="1"/>
    <col min="14572" max="14572" width="13.1796875" customWidth="1"/>
    <col min="14573" max="14573" width="16.81640625" customWidth="1"/>
    <col min="14574" max="14574" width="34.08984375" customWidth="1"/>
    <col min="14575" max="14575" width="14.08984375" customWidth="1"/>
    <col min="14576" max="14576" width="16.08984375" customWidth="1"/>
    <col min="14577" max="14577" width="16.6328125" customWidth="1"/>
    <col min="14578" max="14578" width="9.1796875" customWidth="1"/>
    <col min="14579" max="14579" width="9.54296875" customWidth="1"/>
    <col min="14580" max="14580" width="18.6328125" customWidth="1"/>
    <col min="14581" max="14581" width="11.54296875" customWidth="1"/>
    <col min="14582" max="14582" width="20.54296875" customWidth="1"/>
    <col min="14583" max="14583" width="17.453125" customWidth="1"/>
    <col min="14584" max="14584" width="7.08984375" customWidth="1"/>
    <col min="14585" max="14585" width="17.6328125" customWidth="1"/>
    <col min="14586" max="14586" width="26.54296875" customWidth="1"/>
    <col min="14587" max="14587" width="19.81640625" customWidth="1"/>
    <col min="14588" max="14588" width="22.1796875" customWidth="1"/>
    <col min="14589" max="14589" width="13.54296875" customWidth="1"/>
    <col min="14590" max="14590" width="29" customWidth="1"/>
    <col min="14591" max="14592" width="14.6328125" customWidth="1"/>
    <col min="14593" max="14593" width="23.54296875" customWidth="1"/>
    <col min="14594" max="14594" width="18.81640625" customWidth="1"/>
    <col min="14595" max="14595" width="23.08984375" customWidth="1"/>
    <col min="14596" max="14596" width="17.81640625" customWidth="1"/>
    <col min="14597" max="14597" width="12.453125" customWidth="1"/>
    <col min="14598" max="14598" width="21.1796875" customWidth="1"/>
    <col min="14599" max="14599" width="14.54296875" customWidth="1"/>
    <col min="14600" max="14600" width="19" customWidth="1"/>
    <col min="14601" max="14601" width="4.6328125" customWidth="1"/>
    <col min="14824" max="14824" width="2.90625" customWidth="1"/>
    <col min="14825" max="14825" width="2.36328125" customWidth="1"/>
    <col min="14826" max="14826" width="14.6328125" customWidth="1"/>
    <col min="14827" max="14827" width="12" customWidth="1"/>
    <col min="14828" max="14828" width="13.1796875" customWidth="1"/>
    <col min="14829" max="14829" width="16.81640625" customWidth="1"/>
    <col min="14830" max="14830" width="34.08984375" customWidth="1"/>
    <col min="14831" max="14831" width="14.08984375" customWidth="1"/>
    <col min="14832" max="14832" width="16.08984375" customWidth="1"/>
    <col min="14833" max="14833" width="16.6328125" customWidth="1"/>
    <col min="14834" max="14834" width="9.1796875" customWidth="1"/>
    <col min="14835" max="14835" width="9.54296875" customWidth="1"/>
    <col min="14836" max="14836" width="18.6328125" customWidth="1"/>
    <col min="14837" max="14837" width="11.54296875" customWidth="1"/>
    <col min="14838" max="14838" width="20.54296875" customWidth="1"/>
    <col min="14839" max="14839" width="17.453125" customWidth="1"/>
    <col min="14840" max="14840" width="7.08984375" customWidth="1"/>
    <col min="14841" max="14841" width="17.6328125" customWidth="1"/>
    <col min="14842" max="14842" width="26.54296875" customWidth="1"/>
    <col min="14843" max="14843" width="19.81640625" customWidth="1"/>
    <col min="14844" max="14844" width="22.1796875" customWidth="1"/>
    <col min="14845" max="14845" width="13.54296875" customWidth="1"/>
    <col min="14846" max="14846" width="29" customWidth="1"/>
    <col min="14847" max="14848" width="14.6328125" customWidth="1"/>
    <col min="14849" max="14849" width="23.54296875" customWidth="1"/>
    <col min="14850" max="14850" width="18.81640625" customWidth="1"/>
    <col min="14851" max="14851" width="23.08984375" customWidth="1"/>
    <col min="14852" max="14852" width="17.81640625" customWidth="1"/>
    <col min="14853" max="14853" width="12.453125" customWidth="1"/>
    <col min="14854" max="14854" width="21.1796875" customWidth="1"/>
    <col min="14855" max="14855" width="14.54296875" customWidth="1"/>
    <col min="14856" max="14856" width="19" customWidth="1"/>
    <col min="14857" max="14857" width="4.6328125" customWidth="1"/>
    <col min="15080" max="15080" width="2.90625" customWidth="1"/>
    <col min="15081" max="15081" width="2.36328125" customWidth="1"/>
    <col min="15082" max="15082" width="14.6328125" customWidth="1"/>
    <col min="15083" max="15083" width="12" customWidth="1"/>
    <col min="15084" max="15084" width="13.1796875" customWidth="1"/>
    <col min="15085" max="15085" width="16.81640625" customWidth="1"/>
    <col min="15086" max="15086" width="34.08984375" customWidth="1"/>
    <col min="15087" max="15087" width="14.08984375" customWidth="1"/>
    <col min="15088" max="15088" width="16.08984375" customWidth="1"/>
    <col min="15089" max="15089" width="16.6328125" customWidth="1"/>
    <col min="15090" max="15090" width="9.1796875" customWidth="1"/>
    <col min="15091" max="15091" width="9.54296875" customWidth="1"/>
    <col min="15092" max="15092" width="18.6328125" customWidth="1"/>
    <col min="15093" max="15093" width="11.54296875" customWidth="1"/>
    <col min="15094" max="15094" width="20.54296875" customWidth="1"/>
    <col min="15095" max="15095" width="17.453125" customWidth="1"/>
    <col min="15096" max="15096" width="7.08984375" customWidth="1"/>
    <col min="15097" max="15097" width="17.6328125" customWidth="1"/>
    <col min="15098" max="15098" width="26.54296875" customWidth="1"/>
    <col min="15099" max="15099" width="19.81640625" customWidth="1"/>
    <col min="15100" max="15100" width="22.1796875" customWidth="1"/>
    <col min="15101" max="15101" width="13.54296875" customWidth="1"/>
    <col min="15102" max="15102" width="29" customWidth="1"/>
    <col min="15103" max="15104" width="14.6328125" customWidth="1"/>
    <col min="15105" max="15105" width="23.54296875" customWidth="1"/>
    <col min="15106" max="15106" width="18.81640625" customWidth="1"/>
    <col min="15107" max="15107" width="23.08984375" customWidth="1"/>
    <col min="15108" max="15108" width="17.81640625" customWidth="1"/>
    <col min="15109" max="15109" width="12.453125" customWidth="1"/>
    <col min="15110" max="15110" width="21.1796875" customWidth="1"/>
    <col min="15111" max="15111" width="14.54296875" customWidth="1"/>
    <col min="15112" max="15112" width="19" customWidth="1"/>
    <col min="15113" max="15113" width="4.6328125" customWidth="1"/>
    <col min="15336" max="15336" width="2.90625" customWidth="1"/>
    <col min="15337" max="15337" width="2.36328125" customWidth="1"/>
    <col min="15338" max="15338" width="14.6328125" customWidth="1"/>
    <col min="15339" max="15339" width="12" customWidth="1"/>
    <col min="15340" max="15340" width="13.1796875" customWidth="1"/>
    <col min="15341" max="15341" width="16.81640625" customWidth="1"/>
    <col min="15342" max="15342" width="34.08984375" customWidth="1"/>
    <col min="15343" max="15343" width="14.08984375" customWidth="1"/>
    <col min="15344" max="15344" width="16.08984375" customWidth="1"/>
    <col min="15345" max="15345" width="16.6328125" customWidth="1"/>
    <col min="15346" max="15346" width="9.1796875" customWidth="1"/>
    <col min="15347" max="15347" width="9.54296875" customWidth="1"/>
    <col min="15348" max="15348" width="18.6328125" customWidth="1"/>
    <col min="15349" max="15349" width="11.54296875" customWidth="1"/>
    <col min="15350" max="15350" width="20.54296875" customWidth="1"/>
    <col min="15351" max="15351" width="17.453125" customWidth="1"/>
    <col min="15352" max="15352" width="7.08984375" customWidth="1"/>
    <col min="15353" max="15353" width="17.6328125" customWidth="1"/>
    <col min="15354" max="15354" width="26.54296875" customWidth="1"/>
    <col min="15355" max="15355" width="19.81640625" customWidth="1"/>
    <col min="15356" max="15356" width="22.1796875" customWidth="1"/>
    <col min="15357" max="15357" width="13.54296875" customWidth="1"/>
    <col min="15358" max="15358" width="29" customWidth="1"/>
    <col min="15359" max="15360" width="14.6328125" customWidth="1"/>
    <col min="15361" max="15361" width="23.54296875" customWidth="1"/>
    <col min="15362" max="15362" width="18.81640625" customWidth="1"/>
    <col min="15363" max="15363" width="23.08984375" customWidth="1"/>
    <col min="15364" max="15364" width="17.81640625" customWidth="1"/>
    <col min="15365" max="15365" width="12.453125" customWidth="1"/>
    <col min="15366" max="15366" width="21.1796875" customWidth="1"/>
    <col min="15367" max="15367" width="14.54296875" customWidth="1"/>
    <col min="15368" max="15368" width="19" customWidth="1"/>
    <col min="15369" max="15369" width="4.6328125" customWidth="1"/>
    <col min="15592" max="15592" width="2.90625" customWidth="1"/>
    <col min="15593" max="15593" width="2.36328125" customWidth="1"/>
    <col min="15594" max="15594" width="14.6328125" customWidth="1"/>
    <col min="15595" max="15595" width="12" customWidth="1"/>
    <col min="15596" max="15596" width="13.1796875" customWidth="1"/>
    <col min="15597" max="15597" width="16.81640625" customWidth="1"/>
    <col min="15598" max="15598" width="34.08984375" customWidth="1"/>
    <col min="15599" max="15599" width="14.08984375" customWidth="1"/>
    <col min="15600" max="15600" width="16.08984375" customWidth="1"/>
    <col min="15601" max="15601" width="16.6328125" customWidth="1"/>
    <col min="15602" max="15602" width="9.1796875" customWidth="1"/>
    <col min="15603" max="15603" width="9.54296875" customWidth="1"/>
    <col min="15604" max="15604" width="18.6328125" customWidth="1"/>
    <col min="15605" max="15605" width="11.54296875" customWidth="1"/>
    <col min="15606" max="15606" width="20.54296875" customWidth="1"/>
    <col min="15607" max="15607" width="17.453125" customWidth="1"/>
    <col min="15608" max="15608" width="7.08984375" customWidth="1"/>
    <col min="15609" max="15609" width="17.6328125" customWidth="1"/>
    <col min="15610" max="15610" width="26.54296875" customWidth="1"/>
    <col min="15611" max="15611" width="19.81640625" customWidth="1"/>
    <col min="15612" max="15612" width="22.1796875" customWidth="1"/>
    <col min="15613" max="15613" width="13.54296875" customWidth="1"/>
    <col min="15614" max="15614" width="29" customWidth="1"/>
    <col min="15615" max="15616" width="14.6328125" customWidth="1"/>
    <col min="15617" max="15617" width="23.54296875" customWidth="1"/>
    <col min="15618" max="15618" width="18.81640625" customWidth="1"/>
    <col min="15619" max="15619" width="23.08984375" customWidth="1"/>
    <col min="15620" max="15620" width="17.81640625" customWidth="1"/>
    <col min="15621" max="15621" width="12.453125" customWidth="1"/>
    <col min="15622" max="15622" width="21.1796875" customWidth="1"/>
    <col min="15623" max="15623" width="14.54296875" customWidth="1"/>
    <col min="15624" max="15624" width="19" customWidth="1"/>
    <col min="15625" max="15625" width="4.6328125" customWidth="1"/>
    <col min="15848" max="15848" width="2.90625" customWidth="1"/>
    <col min="15849" max="15849" width="2.36328125" customWidth="1"/>
    <col min="15850" max="15850" width="14.6328125" customWidth="1"/>
    <col min="15851" max="15851" width="12" customWidth="1"/>
    <col min="15852" max="15852" width="13.1796875" customWidth="1"/>
    <col min="15853" max="15853" width="16.81640625" customWidth="1"/>
    <col min="15854" max="15854" width="34.08984375" customWidth="1"/>
    <col min="15855" max="15855" width="14.08984375" customWidth="1"/>
    <col min="15856" max="15856" width="16.08984375" customWidth="1"/>
    <col min="15857" max="15857" width="16.6328125" customWidth="1"/>
    <col min="15858" max="15858" width="9.1796875" customWidth="1"/>
    <col min="15859" max="15859" width="9.54296875" customWidth="1"/>
    <col min="15860" max="15860" width="18.6328125" customWidth="1"/>
    <col min="15861" max="15861" width="11.54296875" customWidth="1"/>
    <col min="15862" max="15862" width="20.54296875" customWidth="1"/>
    <col min="15863" max="15863" width="17.453125" customWidth="1"/>
    <col min="15864" max="15864" width="7.08984375" customWidth="1"/>
    <col min="15865" max="15865" width="17.6328125" customWidth="1"/>
    <col min="15866" max="15866" width="26.54296875" customWidth="1"/>
    <col min="15867" max="15867" width="19.81640625" customWidth="1"/>
    <col min="15868" max="15868" width="22.1796875" customWidth="1"/>
    <col min="15869" max="15869" width="13.54296875" customWidth="1"/>
    <col min="15870" max="15870" width="29" customWidth="1"/>
    <col min="15871" max="15872" width="14.6328125" customWidth="1"/>
    <col min="15873" max="15873" width="23.54296875" customWidth="1"/>
    <col min="15874" max="15874" width="18.81640625" customWidth="1"/>
    <col min="15875" max="15875" width="23.08984375" customWidth="1"/>
    <col min="15876" max="15876" width="17.81640625" customWidth="1"/>
    <col min="15877" max="15877" width="12.453125" customWidth="1"/>
    <col min="15878" max="15878" width="21.1796875" customWidth="1"/>
    <col min="15879" max="15879" width="14.54296875" customWidth="1"/>
    <col min="15880" max="15880" width="19" customWidth="1"/>
    <col min="15881" max="15881" width="4.6328125" customWidth="1"/>
    <col min="16104" max="16104" width="2.90625" customWidth="1"/>
    <col min="16105" max="16105" width="2.36328125" customWidth="1"/>
    <col min="16106" max="16106" width="14.6328125" customWidth="1"/>
    <col min="16107" max="16107" width="12" customWidth="1"/>
    <col min="16108" max="16108" width="13.1796875" customWidth="1"/>
    <col min="16109" max="16109" width="16.81640625" customWidth="1"/>
    <col min="16110" max="16110" width="34.08984375" customWidth="1"/>
    <col min="16111" max="16111" width="14.08984375" customWidth="1"/>
    <col min="16112" max="16112" width="16.08984375" customWidth="1"/>
    <col min="16113" max="16113" width="16.6328125" customWidth="1"/>
    <col min="16114" max="16114" width="9.1796875" customWidth="1"/>
    <col min="16115" max="16115" width="9.54296875" customWidth="1"/>
    <col min="16116" max="16116" width="18.6328125" customWidth="1"/>
    <col min="16117" max="16117" width="11.54296875" customWidth="1"/>
    <col min="16118" max="16118" width="20.54296875" customWidth="1"/>
    <col min="16119" max="16119" width="17.453125" customWidth="1"/>
    <col min="16120" max="16120" width="7.08984375" customWidth="1"/>
    <col min="16121" max="16121" width="17.6328125" customWidth="1"/>
    <col min="16122" max="16122" width="26.54296875" customWidth="1"/>
    <col min="16123" max="16123" width="19.81640625" customWidth="1"/>
    <col min="16124" max="16124" width="22.1796875" customWidth="1"/>
    <col min="16125" max="16125" width="13.54296875" customWidth="1"/>
    <col min="16126" max="16126" width="29" customWidth="1"/>
    <col min="16127" max="16128" width="14.6328125" customWidth="1"/>
    <col min="16129" max="16129" width="23.54296875" customWidth="1"/>
    <col min="16130" max="16130" width="18.81640625" customWidth="1"/>
    <col min="16131" max="16131" width="23.08984375" customWidth="1"/>
    <col min="16132" max="16132" width="17.81640625" customWidth="1"/>
    <col min="16133" max="16133" width="12.453125" customWidth="1"/>
    <col min="16134" max="16134" width="21.1796875" customWidth="1"/>
    <col min="16135" max="16135" width="14.54296875" customWidth="1"/>
    <col min="16136" max="16136" width="19" customWidth="1"/>
    <col min="16137" max="16137" width="4.6328125" customWidth="1"/>
  </cols>
  <sheetData>
    <row r="1" spans="2:9" s="41" customFormat="1" ht="15" customHeight="1" x14ac:dyDescent="0.35">
      <c r="B1" s="45"/>
      <c r="C1" s="45"/>
      <c r="D1" s="45"/>
      <c r="E1" s="45"/>
      <c r="F1" s="45"/>
      <c r="G1" s="45"/>
      <c r="H1" s="45"/>
      <c r="I1" s="45"/>
    </row>
    <row r="2" spans="2:9" s="41" customFormat="1" ht="15.75" customHeight="1" x14ac:dyDescent="0.35">
      <c r="B2" s="49" t="s">
        <v>14</v>
      </c>
      <c r="C2" s="49"/>
      <c r="D2" s="45"/>
      <c r="E2" s="45"/>
      <c r="F2" s="45"/>
      <c r="G2" s="45"/>
      <c r="H2" s="45"/>
      <c r="I2" s="45"/>
    </row>
    <row r="3" spans="2:9" s="41" customFormat="1" ht="6.75" customHeight="1" x14ac:dyDescent="0.35">
      <c r="B3" s="45"/>
      <c r="C3" s="45"/>
      <c r="D3" s="45"/>
      <c r="E3" s="45"/>
      <c r="F3" s="45"/>
      <c r="G3" s="45"/>
      <c r="H3" s="45"/>
      <c r="I3" s="45"/>
    </row>
    <row r="4" spans="2:9" s="41" customFormat="1" ht="24" customHeight="1" x14ac:dyDescent="0.35">
      <c r="B4" s="45"/>
      <c r="C4" s="46" t="s">
        <v>15</v>
      </c>
      <c r="D4" s="46" t="s">
        <v>16</v>
      </c>
      <c r="E4" s="46" t="s">
        <v>17</v>
      </c>
      <c r="F4" s="46" t="s">
        <v>18</v>
      </c>
      <c r="G4" s="46" t="s">
        <v>19</v>
      </c>
      <c r="H4" s="46" t="s">
        <v>20</v>
      </c>
      <c r="I4" s="46" t="s">
        <v>22</v>
      </c>
    </row>
    <row r="5" spans="2:9" s="41" customFormat="1" ht="24" customHeight="1" x14ac:dyDescent="0.35">
      <c r="B5" s="45"/>
      <c r="C5" s="47" t="s">
        <v>23</v>
      </c>
      <c r="D5" s="47" t="s">
        <v>28</v>
      </c>
      <c r="E5" s="48">
        <v>1</v>
      </c>
      <c r="F5" s="48">
        <v>1</v>
      </c>
      <c r="G5" s="47" t="s">
        <v>58</v>
      </c>
      <c r="H5" s="47" t="s">
        <v>58</v>
      </c>
      <c r="I5" s="47" t="s">
        <v>36</v>
      </c>
    </row>
    <row r="6" spans="2:9" s="41" customFormat="1" ht="24" customHeight="1" x14ac:dyDescent="0.35">
      <c r="B6" s="45"/>
      <c r="C6" s="47" t="s">
        <v>118</v>
      </c>
      <c r="D6" s="47" t="s">
        <v>28</v>
      </c>
      <c r="E6" s="48">
        <v>1</v>
      </c>
      <c r="F6" s="48">
        <v>1</v>
      </c>
      <c r="G6" s="47" t="s">
        <v>47</v>
      </c>
      <c r="H6" s="47" t="s">
        <v>47</v>
      </c>
      <c r="I6" s="47"/>
    </row>
    <row r="7" spans="2:9" s="41" customFormat="1" ht="24" customHeight="1" x14ac:dyDescent="0.35">
      <c r="B7" s="45"/>
      <c r="C7" s="47" t="s">
        <v>118</v>
      </c>
      <c r="D7" s="47" t="s">
        <v>28</v>
      </c>
      <c r="E7" s="48">
        <v>1</v>
      </c>
      <c r="F7" s="48">
        <v>1</v>
      </c>
      <c r="G7" s="47" t="s">
        <v>53</v>
      </c>
      <c r="H7" s="47" t="s">
        <v>53</v>
      </c>
      <c r="I7" s="47" t="s">
        <v>36</v>
      </c>
    </row>
    <row r="8" spans="2:9" s="41" customFormat="1" ht="34.5" customHeight="1" x14ac:dyDescent="0.35">
      <c r="B8" s="45"/>
      <c r="C8" s="47" t="s">
        <v>118</v>
      </c>
      <c r="D8" s="47" t="s">
        <v>28</v>
      </c>
      <c r="E8" s="48">
        <v>1</v>
      </c>
      <c r="F8" s="48">
        <v>1</v>
      </c>
      <c r="G8" s="47" t="s">
        <v>58</v>
      </c>
      <c r="H8" s="47" t="s">
        <v>58</v>
      </c>
      <c r="I8" s="47"/>
    </row>
    <row r="9" spans="2:9" s="41" customFormat="1" ht="24" customHeight="1" x14ac:dyDescent="0.35">
      <c r="B9" s="45"/>
      <c r="C9" s="47" t="s">
        <v>118</v>
      </c>
      <c r="D9" s="47" t="s">
        <v>69</v>
      </c>
      <c r="E9" s="48">
        <v>120</v>
      </c>
      <c r="F9" s="48">
        <v>119</v>
      </c>
      <c r="G9" s="47" t="s">
        <v>70</v>
      </c>
      <c r="H9" s="47" t="s">
        <v>70</v>
      </c>
      <c r="I9" s="47" t="s">
        <v>36</v>
      </c>
    </row>
    <row r="10" spans="2:9" s="41" customFormat="1" ht="24" customHeight="1" x14ac:dyDescent="0.35">
      <c r="B10" s="45"/>
      <c r="C10" s="47" t="s">
        <v>23</v>
      </c>
      <c r="D10" s="47" t="s">
        <v>28</v>
      </c>
      <c r="E10" s="48">
        <v>1</v>
      </c>
      <c r="F10" s="48">
        <v>1</v>
      </c>
      <c r="G10" s="47" t="s">
        <v>53</v>
      </c>
      <c r="H10" s="47" t="s">
        <v>53</v>
      </c>
      <c r="I10" s="47" t="s">
        <v>31</v>
      </c>
    </row>
    <row r="11" spans="2:9" s="41" customFormat="1" ht="34.5" customHeight="1" x14ac:dyDescent="0.35">
      <c r="B11" s="45"/>
      <c r="C11" s="47" t="s">
        <v>23</v>
      </c>
      <c r="D11" s="47" t="s">
        <v>28</v>
      </c>
      <c r="E11" s="48">
        <v>1</v>
      </c>
      <c r="F11" s="48">
        <v>1</v>
      </c>
      <c r="G11" s="47" t="s">
        <v>71</v>
      </c>
      <c r="H11" s="47" t="s">
        <v>71</v>
      </c>
      <c r="I11" s="47" t="s">
        <v>31</v>
      </c>
    </row>
    <row r="12" spans="2:9" s="41" customFormat="1" ht="24" customHeight="1" x14ac:dyDescent="0.35">
      <c r="B12" s="45"/>
      <c r="C12" s="47" t="s">
        <v>118</v>
      </c>
      <c r="D12" s="47" t="s">
        <v>28</v>
      </c>
      <c r="E12" s="48">
        <v>1</v>
      </c>
      <c r="F12" s="48">
        <v>1</v>
      </c>
      <c r="G12" s="47" t="s">
        <v>58</v>
      </c>
      <c r="H12" s="47" t="s">
        <v>58</v>
      </c>
      <c r="I12" s="47"/>
    </row>
    <row r="13" spans="2:9" s="41" customFormat="1" ht="24" customHeight="1" x14ac:dyDescent="0.35">
      <c r="B13" s="45"/>
      <c r="C13" s="47" t="s">
        <v>23</v>
      </c>
      <c r="D13" s="47" t="s">
        <v>28</v>
      </c>
      <c r="E13" s="48">
        <v>1</v>
      </c>
      <c r="F13" s="48">
        <v>1</v>
      </c>
      <c r="G13" s="47" t="s">
        <v>32</v>
      </c>
      <c r="H13" s="47" t="s">
        <v>32</v>
      </c>
      <c r="I13" s="47" t="s">
        <v>31</v>
      </c>
    </row>
    <row r="14" spans="2:9" s="41" customFormat="1" ht="24" customHeight="1" x14ac:dyDescent="0.35">
      <c r="B14" s="45"/>
      <c r="C14" s="47" t="s">
        <v>118</v>
      </c>
      <c r="D14" s="47" t="s">
        <v>28</v>
      </c>
      <c r="E14" s="48">
        <v>1</v>
      </c>
      <c r="F14" s="48">
        <v>1</v>
      </c>
      <c r="G14" s="47" t="s">
        <v>58</v>
      </c>
      <c r="H14" s="47" t="s">
        <v>58</v>
      </c>
      <c r="I14" s="47" t="s">
        <v>36</v>
      </c>
    </row>
    <row r="15" spans="2:9" s="41" customFormat="1" ht="24" customHeight="1" x14ac:dyDescent="0.35">
      <c r="B15" s="45"/>
      <c r="C15" s="47" t="s">
        <v>23</v>
      </c>
      <c r="D15" s="47" t="s">
        <v>28</v>
      </c>
      <c r="E15" s="48">
        <v>1</v>
      </c>
      <c r="F15" s="48">
        <v>1</v>
      </c>
      <c r="G15" s="47" t="s">
        <v>33</v>
      </c>
      <c r="H15" s="47" t="s">
        <v>33</v>
      </c>
      <c r="I15" s="47"/>
    </row>
    <row r="16" spans="2:9" s="41" customFormat="1" ht="24" customHeight="1" x14ac:dyDescent="0.35">
      <c r="B16" s="45"/>
      <c r="C16" s="47" t="s">
        <v>23</v>
      </c>
      <c r="D16" s="47" t="s">
        <v>28</v>
      </c>
      <c r="E16" s="48">
        <v>1</v>
      </c>
      <c r="F16" s="48">
        <v>1</v>
      </c>
      <c r="G16" s="47" t="s">
        <v>52</v>
      </c>
      <c r="H16" s="47" t="s">
        <v>52</v>
      </c>
      <c r="I16" s="47"/>
    </row>
    <row r="17" spans="3:9" s="41" customFormat="1" ht="24" customHeight="1" x14ac:dyDescent="0.35">
      <c r="C17" s="47" t="s">
        <v>23</v>
      </c>
      <c r="D17" s="47" t="s">
        <v>28</v>
      </c>
      <c r="E17" s="48">
        <v>1</v>
      </c>
      <c r="F17" s="48">
        <v>1</v>
      </c>
      <c r="G17" s="47" t="s">
        <v>61</v>
      </c>
      <c r="H17" s="47" t="s">
        <v>61</v>
      </c>
      <c r="I17" s="47" t="s">
        <v>31</v>
      </c>
    </row>
    <row r="18" spans="3:9" s="41" customFormat="1" ht="55.5" customHeight="1" x14ac:dyDescent="0.35">
      <c r="C18" s="47" t="s">
        <v>23</v>
      </c>
      <c r="D18" s="47" t="s">
        <v>28</v>
      </c>
      <c r="E18" s="48">
        <v>1</v>
      </c>
      <c r="F18" s="48">
        <v>1</v>
      </c>
      <c r="G18" s="47" t="s">
        <v>52</v>
      </c>
      <c r="H18" s="47" t="s">
        <v>52</v>
      </c>
      <c r="I18" s="47" t="s">
        <v>31</v>
      </c>
    </row>
    <row r="19" spans="3:9" s="41" customFormat="1" ht="45" customHeight="1" x14ac:dyDescent="0.35">
      <c r="C19" s="47" t="s">
        <v>23</v>
      </c>
      <c r="D19" s="47" t="s">
        <v>28</v>
      </c>
      <c r="E19" s="48">
        <v>1</v>
      </c>
      <c r="F19" s="48">
        <v>1</v>
      </c>
      <c r="G19" s="47" t="s">
        <v>33</v>
      </c>
      <c r="H19" s="47" t="s">
        <v>33</v>
      </c>
      <c r="I19" s="47"/>
    </row>
    <row r="20" spans="3:9" s="41" customFormat="1" ht="24" customHeight="1" x14ac:dyDescent="0.35">
      <c r="C20" s="47" t="s">
        <v>118</v>
      </c>
      <c r="D20" s="47" t="s">
        <v>69</v>
      </c>
      <c r="E20" s="48">
        <v>120</v>
      </c>
      <c r="F20" s="48">
        <v>115</v>
      </c>
      <c r="G20" s="47" t="s">
        <v>70</v>
      </c>
      <c r="H20" s="47" t="s">
        <v>70</v>
      </c>
      <c r="I20" s="47" t="s">
        <v>36</v>
      </c>
    </row>
    <row r="21" spans="3:9" s="41" customFormat="1" ht="34.5" customHeight="1" x14ac:dyDescent="0.35">
      <c r="C21" s="47" t="s">
        <v>23</v>
      </c>
      <c r="D21" s="47" t="s">
        <v>28</v>
      </c>
      <c r="E21" s="48">
        <v>1</v>
      </c>
      <c r="F21" s="48">
        <v>1</v>
      </c>
      <c r="G21" s="47" t="s">
        <v>33</v>
      </c>
      <c r="H21" s="47" t="s">
        <v>33</v>
      </c>
      <c r="I21" s="47"/>
    </row>
    <row r="22" spans="3:9" s="41" customFormat="1" ht="24" customHeight="1" x14ac:dyDescent="0.35">
      <c r="C22" s="47" t="s">
        <v>23</v>
      </c>
      <c r="D22" s="47" t="s">
        <v>28</v>
      </c>
      <c r="E22" s="48">
        <v>1</v>
      </c>
      <c r="F22" s="48">
        <v>1</v>
      </c>
      <c r="G22" s="47" t="s">
        <v>33</v>
      </c>
      <c r="H22" s="47" t="s">
        <v>33</v>
      </c>
      <c r="I22" s="47" t="s">
        <v>31</v>
      </c>
    </row>
    <row r="23" spans="3:9" s="41" customFormat="1" ht="24" customHeight="1" x14ac:dyDescent="0.35">
      <c r="C23" s="47" t="s">
        <v>23</v>
      </c>
      <c r="D23" s="47" t="s">
        <v>28</v>
      </c>
      <c r="E23" s="48">
        <v>1</v>
      </c>
      <c r="F23" s="48">
        <v>1</v>
      </c>
      <c r="G23" s="47" t="s">
        <v>33</v>
      </c>
      <c r="H23" s="47" t="s">
        <v>33</v>
      </c>
      <c r="I23" s="47"/>
    </row>
    <row r="24" spans="3:9" s="41" customFormat="1" ht="24" customHeight="1" x14ac:dyDescent="0.35">
      <c r="C24" s="47" t="s">
        <v>23</v>
      </c>
      <c r="D24" s="47" t="s">
        <v>28</v>
      </c>
      <c r="E24" s="48">
        <v>1</v>
      </c>
      <c r="F24" s="48">
        <v>1</v>
      </c>
      <c r="G24" s="47" t="s">
        <v>61</v>
      </c>
      <c r="H24" s="47" t="s">
        <v>61</v>
      </c>
      <c r="I24" s="47"/>
    </row>
    <row r="25" spans="3:9" s="41" customFormat="1" ht="24" customHeight="1" x14ac:dyDescent="0.35">
      <c r="C25" s="47" t="s">
        <v>118</v>
      </c>
      <c r="D25" s="47" t="s">
        <v>28</v>
      </c>
      <c r="E25" s="48">
        <v>1</v>
      </c>
      <c r="F25" s="48">
        <v>1</v>
      </c>
      <c r="G25" s="47" t="s">
        <v>46</v>
      </c>
      <c r="H25" s="47" t="s">
        <v>46</v>
      </c>
      <c r="I25" s="47" t="s">
        <v>36</v>
      </c>
    </row>
    <row r="26" spans="3:9" s="41" customFormat="1" ht="24" customHeight="1" x14ac:dyDescent="0.35">
      <c r="C26" s="47" t="s">
        <v>23</v>
      </c>
      <c r="D26" s="47" t="s">
        <v>28</v>
      </c>
      <c r="E26" s="48">
        <v>1</v>
      </c>
      <c r="F26" s="48">
        <v>1</v>
      </c>
      <c r="G26" s="47" t="s">
        <v>33</v>
      </c>
      <c r="H26" s="47" t="s">
        <v>33</v>
      </c>
      <c r="I26" s="47"/>
    </row>
    <row r="27" spans="3:9" s="41" customFormat="1" ht="24" customHeight="1" x14ac:dyDescent="0.35">
      <c r="C27" s="47" t="s">
        <v>118</v>
      </c>
      <c r="D27" s="47" t="s">
        <v>28</v>
      </c>
      <c r="E27" s="48">
        <v>1</v>
      </c>
      <c r="F27" s="48">
        <v>1</v>
      </c>
      <c r="G27" s="47" t="s">
        <v>58</v>
      </c>
      <c r="H27" s="47" t="s">
        <v>58</v>
      </c>
      <c r="I27" s="47"/>
    </row>
    <row r="28" spans="3:9" s="41" customFormat="1" ht="24" customHeight="1" x14ac:dyDescent="0.35">
      <c r="C28" s="47" t="s">
        <v>23</v>
      </c>
      <c r="D28" s="47" t="s">
        <v>28</v>
      </c>
      <c r="E28" s="48">
        <v>1</v>
      </c>
      <c r="F28" s="48">
        <v>1</v>
      </c>
      <c r="G28" s="47" t="s">
        <v>58</v>
      </c>
      <c r="H28" s="47" t="s">
        <v>58</v>
      </c>
      <c r="I28" s="47" t="s">
        <v>31</v>
      </c>
    </row>
    <row r="29" spans="3:9" s="41" customFormat="1" ht="24" customHeight="1" x14ac:dyDescent="0.35">
      <c r="C29" s="47" t="s">
        <v>23</v>
      </c>
      <c r="D29" s="47" t="s">
        <v>28</v>
      </c>
      <c r="E29" s="48">
        <v>1</v>
      </c>
      <c r="F29" s="48">
        <v>1</v>
      </c>
      <c r="G29" s="47" t="s">
        <v>46</v>
      </c>
      <c r="H29" s="47" t="s">
        <v>46</v>
      </c>
      <c r="I29" s="47"/>
    </row>
    <row r="30" spans="3:9" s="41" customFormat="1" ht="24" customHeight="1" x14ac:dyDescent="0.35">
      <c r="C30" s="47" t="s">
        <v>23</v>
      </c>
      <c r="D30" s="47" t="s">
        <v>28</v>
      </c>
      <c r="E30" s="48">
        <v>1</v>
      </c>
      <c r="F30" s="48">
        <v>1</v>
      </c>
      <c r="G30" s="47" t="s">
        <v>61</v>
      </c>
      <c r="H30" s="47" t="s">
        <v>61</v>
      </c>
      <c r="I30" s="47"/>
    </row>
    <row r="31" spans="3:9" s="41" customFormat="1" ht="34.5" customHeight="1" x14ac:dyDescent="0.35">
      <c r="C31" s="47" t="s">
        <v>23</v>
      </c>
      <c r="D31" s="47" t="s">
        <v>28</v>
      </c>
      <c r="E31" s="48">
        <v>1</v>
      </c>
      <c r="F31" s="48">
        <v>1</v>
      </c>
      <c r="G31" s="47" t="s">
        <v>76</v>
      </c>
      <c r="H31" s="47" t="s">
        <v>76</v>
      </c>
      <c r="I31" s="47"/>
    </row>
    <row r="32" spans="3:9" s="41" customFormat="1" ht="24" customHeight="1" x14ac:dyDescent="0.35">
      <c r="C32" s="47" t="s">
        <v>23</v>
      </c>
      <c r="D32" s="47" t="s">
        <v>28</v>
      </c>
      <c r="E32" s="48">
        <v>1</v>
      </c>
      <c r="F32" s="48">
        <v>1</v>
      </c>
      <c r="G32" s="47" t="s">
        <v>34</v>
      </c>
      <c r="H32" s="47" t="s">
        <v>35</v>
      </c>
      <c r="I32" s="47"/>
    </row>
    <row r="33" spans="3:9" s="41" customFormat="1" ht="24" customHeight="1" x14ac:dyDescent="0.35">
      <c r="C33" s="47" t="s">
        <v>23</v>
      </c>
      <c r="D33" s="47" t="s">
        <v>28</v>
      </c>
      <c r="E33" s="48">
        <v>1</v>
      </c>
      <c r="F33" s="48">
        <v>1</v>
      </c>
      <c r="G33" s="47" t="s">
        <v>61</v>
      </c>
      <c r="H33" s="47" t="s">
        <v>61</v>
      </c>
      <c r="I33" s="47"/>
    </row>
    <row r="34" spans="3:9" s="41" customFormat="1" ht="24" customHeight="1" x14ac:dyDescent="0.35">
      <c r="C34" s="47" t="s">
        <v>23</v>
      </c>
      <c r="D34" s="47" t="s">
        <v>28</v>
      </c>
      <c r="E34" s="48">
        <v>1</v>
      </c>
      <c r="F34" s="48">
        <v>1</v>
      </c>
      <c r="G34" s="47" t="s">
        <v>58</v>
      </c>
      <c r="H34" s="47" t="s">
        <v>58</v>
      </c>
      <c r="I34" s="47" t="s">
        <v>31</v>
      </c>
    </row>
    <row r="35" spans="3:9" s="41" customFormat="1" ht="24" customHeight="1" x14ac:dyDescent="0.35">
      <c r="C35" s="47" t="s">
        <v>23</v>
      </c>
      <c r="D35" s="47" t="s">
        <v>28</v>
      </c>
      <c r="E35" s="48">
        <v>1</v>
      </c>
      <c r="F35" s="48">
        <v>1</v>
      </c>
      <c r="G35" s="47" t="s">
        <v>46</v>
      </c>
      <c r="H35" s="47" t="s">
        <v>46</v>
      </c>
      <c r="I35" s="47" t="s">
        <v>31</v>
      </c>
    </row>
    <row r="36" spans="3:9" s="41" customFormat="1" ht="24" customHeight="1" x14ac:dyDescent="0.35">
      <c r="C36" s="47" t="s">
        <v>23</v>
      </c>
      <c r="D36" s="47" t="s">
        <v>28</v>
      </c>
      <c r="E36" s="48">
        <v>1</v>
      </c>
      <c r="F36" s="48">
        <v>1</v>
      </c>
      <c r="G36" s="47" t="s">
        <v>76</v>
      </c>
      <c r="H36" s="47" t="s">
        <v>76</v>
      </c>
      <c r="I36" s="47"/>
    </row>
    <row r="37" spans="3:9" s="41" customFormat="1" ht="24" customHeight="1" x14ac:dyDescent="0.35">
      <c r="C37" s="47" t="s">
        <v>23</v>
      </c>
      <c r="D37" s="47" t="s">
        <v>28</v>
      </c>
      <c r="E37" s="48">
        <v>1</v>
      </c>
      <c r="F37" s="48">
        <v>1</v>
      </c>
      <c r="G37" s="47" t="s">
        <v>33</v>
      </c>
      <c r="H37" s="47" t="s">
        <v>33</v>
      </c>
      <c r="I37" s="47"/>
    </row>
    <row r="38" spans="3:9" s="41" customFormat="1" ht="24" customHeight="1" x14ac:dyDescent="0.35">
      <c r="C38" s="47" t="s">
        <v>23</v>
      </c>
      <c r="D38" s="47" t="s">
        <v>28</v>
      </c>
      <c r="E38" s="48">
        <v>1</v>
      </c>
      <c r="F38" s="48">
        <v>1</v>
      </c>
      <c r="G38" s="47" t="s">
        <v>33</v>
      </c>
      <c r="H38" s="47" t="s">
        <v>33</v>
      </c>
      <c r="I38" s="47"/>
    </row>
    <row r="39" spans="3:9" s="41" customFormat="1" ht="24" customHeight="1" x14ac:dyDescent="0.35">
      <c r="C39" s="47" t="s">
        <v>23</v>
      </c>
      <c r="D39" s="47" t="s">
        <v>28</v>
      </c>
      <c r="E39" s="48">
        <v>1</v>
      </c>
      <c r="F39" s="48">
        <v>1</v>
      </c>
      <c r="G39" s="47" t="s">
        <v>76</v>
      </c>
      <c r="H39" s="47" t="s">
        <v>76</v>
      </c>
      <c r="I39" s="47"/>
    </row>
    <row r="40" spans="3:9" s="41" customFormat="1" ht="24" customHeight="1" x14ac:dyDescent="0.35">
      <c r="C40" s="47" t="s">
        <v>23</v>
      </c>
      <c r="D40" s="47" t="s">
        <v>28</v>
      </c>
      <c r="E40" s="48">
        <v>1</v>
      </c>
      <c r="F40" s="48">
        <v>1</v>
      </c>
      <c r="G40" s="47" t="s">
        <v>53</v>
      </c>
      <c r="H40" s="47" t="s">
        <v>53</v>
      </c>
      <c r="I40" s="47" t="s">
        <v>31</v>
      </c>
    </row>
    <row r="41" spans="3:9" s="41" customFormat="1" ht="24" customHeight="1" x14ac:dyDescent="0.35">
      <c r="C41" s="47" t="s">
        <v>23</v>
      </c>
      <c r="D41" s="47" t="s">
        <v>28</v>
      </c>
      <c r="E41" s="48">
        <v>1</v>
      </c>
      <c r="F41" s="48">
        <v>1</v>
      </c>
      <c r="G41" s="47" t="s">
        <v>53</v>
      </c>
      <c r="H41" s="47" t="s">
        <v>53</v>
      </c>
      <c r="I41" s="47" t="s">
        <v>31</v>
      </c>
    </row>
    <row r="42" spans="3:9" s="41" customFormat="1" ht="24" customHeight="1" x14ac:dyDescent="0.35">
      <c r="C42" s="47" t="s">
        <v>23</v>
      </c>
      <c r="D42" s="47" t="s">
        <v>28</v>
      </c>
      <c r="E42" s="48">
        <v>1</v>
      </c>
      <c r="F42" s="48">
        <v>1</v>
      </c>
      <c r="G42" s="47" t="s">
        <v>61</v>
      </c>
      <c r="H42" s="47" t="s">
        <v>61</v>
      </c>
      <c r="I42" s="47"/>
    </row>
    <row r="43" spans="3:9" s="41" customFormat="1" ht="24" customHeight="1" x14ac:dyDescent="0.35">
      <c r="C43" s="47" t="s">
        <v>23</v>
      </c>
      <c r="D43" s="47" t="s">
        <v>28</v>
      </c>
      <c r="E43" s="48">
        <v>1</v>
      </c>
      <c r="F43" s="48">
        <v>1</v>
      </c>
      <c r="G43" s="47" t="s">
        <v>33</v>
      </c>
      <c r="H43" s="47" t="s">
        <v>33</v>
      </c>
      <c r="I43" s="47"/>
    </row>
    <row r="44" spans="3:9" s="41" customFormat="1" ht="24" customHeight="1" x14ac:dyDescent="0.35">
      <c r="C44" s="47" t="s">
        <v>23</v>
      </c>
      <c r="D44" s="47" t="s">
        <v>28</v>
      </c>
      <c r="E44" s="48">
        <v>1</v>
      </c>
      <c r="F44" s="48">
        <v>1</v>
      </c>
      <c r="G44" s="47" t="s">
        <v>61</v>
      </c>
      <c r="H44" s="47" t="s">
        <v>61</v>
      </c>
      <c r="I44" s="47"/>
    </row>
    <row r="45" spans="3:9" s="41" customFormat="1" ht="24" customHeight="1" x14ac:dyDescent="0.35">
      <c r="C45" s="47" t="s">
        <v>23</v>
      </c>
      <c r="D45" s="47" t="s">
        <v>28</v>
      </c>
      <c r="E45" s="48">
        <v>1</v>
      </c>
      <c r="F45" s="48">
        <v>1</v>
      </c>
      <c r="G45" s="47" t="s">
        <v>33</v>
      </c>
      <c r="H45" s="47" t="s">
        <v>33</v>
      </c>
      <c r="I45" s="47" t="s">
        <v>31</v>
      </c>
    </row>
    <row r="46" spans="3:9" s="41" customFormat="1" ht="24" customHeight="1" x14ac:dyDescent="0.35">
      <c r="C46" s="47" t="s">
        <v>118</v>
      </c>
      <c r="D46" s="47" t="s">
        <v>28</v>
      </c>
      <c r="E46" s="48">
        <v>1</v>
      </c>
      <c r="F46" s="48">
        <v>1</v>
      </c>
      <c r="G46" s="47" t="s">
        <v>46</v>
      </c>
      <c r="H46" s="47" t="s">
        <v>46</v>
      </c>
      <c r="I46" s="47" t="s">
        <v>36</v>
      </c>
    </row>
    <row r="47" spans="3:9" s="41" customFormat="1" ht="24" customHeight="1" x14ac:dyDescent="0.35">
      <c r="C47" s="47" t="s">
        <v>23</v>
      </c>
      <c r="D47" s="47" t="s">
        <v>28</v>
      </c>
      <c r="E47" s="48">
        <v>1</v>
      </c>
      <c r="F47" s="48">
        <v>1</v>
      </c>
      <c r="G47" s="47" t="s">
        <v>61</v>
      </c>
      <c r="H47" s="47" t="s">
        <v>61</v>
      </c>
      <c r="I47" s="47"/>
    </row>
    <row r="48" spans="3:9" s="41" customFormat="1" ht="24" customHeight="1" x14ac:dyDescent="0.35">
      <c r="C48" s="47" t="s">
        <v>23</v>
      </c>
      <c r="D48" s="47" t="s">
        <v>28</v>
      </c>
      <c r="E48" s="48">
        <v>1</v>
      </c>
      <c r="F48" s="48">
        <v>1</v>
      </c>
      <c r="G48" s="47" t="s">
        <v>61</v>
      </c>
      <c r="H48" s="47" t="s">
        <v>61</v>
      </c>
      <c r="I48" s="47" t="s">
        <v>31</v>
      </c>
    </row>
    <row r="49" spans="3:9" s="41" customFormat="1" ht="24" customHeight="1" x14ac:dyDescent="0.35">
      <c r="C49" s="47" t="s">
        <v>23</v>
      </c>
      <c r="D49" s="47" t="s">
        <v>28</v>
      </c>
      <c r="E49" s="48">
        <v>1</v>
      </c>
      <c r="F49" s="48">
        <v>1</v>
      </c>
      <c r="G49" s="47" t="s">
        <v>61</v>
      </c>
      <c r="H49" s="47" t="s">
        <v>61</v>
      </c>
      <c r="I49" s="47"/>
    </row>
    <row r="50" spans="3:9" s="41" customFormat="1" ht="24" customHeight="1" x14ac:dyDescent="0.35">
      <c r="C50" s="47" t="s">
        <v>23</v>
      </c>
      <c r="D50" s="47" t="s">
        <v>28</v>
      </c>
      <c r="E50" s="48">
        <v>1</v>
      </c>
      <c r="F50" s="48">
        <v>1</v>
      </c>
      <c r="G50" s="47" t="s">
        <v>61</v>
      </c>
      <c r="H50" s="47" t="s">
        <v>61</v>
      </c>
      <c r="I50" s="47" t="s">
        <v>31</v>
      </c>
    </row>
    <row r="51" spans="3:9" s="41" customFormat="1" ht="24" customHeight="1" x14ac:dyDescent="0.35">
      <c r="C51" s="47" t="s">
        <v>23</v>
      </c>
      <c r="D51" s="47" t="s">
        <v>28</v>
      </c>
      <c r="E51" s="48">
        <v>1</v>
      </c>
      <c r="F51" s="48">
        <v>1</v>
      </c>
      <c r="G51" s="47" t="s">
        <v>32</v>
      </c>
      <c r="H51" s="47" t="s">
        <v>32</v>
      </c>
      <c r="I51" s="47"/>
    </row>
    <row r="52" spans="3:9" s="41" customFormat="1" ht="24" customHeight="1" x14ac:dyDescent="0.35">
      <c r="C52" s="47" t="s">
        <v>23</v>
      </c>
      <c r="D52" s="47" t="s">
        <v>28</v>
      </c>
      <c r="E52" s="48">
        <v>1</v>
      </c>
      <c r="F52" s="48">
        <v>1</v>
      </c>
      <c r="G52" s="47" t="s">
        <v>61</v>
      </c>
      <c r="H52" s="47" t="s">
        <v>61</v>
      </c>
      <c r="I52" s="47"/>
    </row>
    <row r="53" spans="3:9" s="41" customFormat="1" ht="24" customHeight="1" x14ac:dyDescent="0.35">
      <c r="C53" s="47" t="s">
        <v>23</v>
      </c>
      <c r="D53" s="47" t="s">
        <v>28</v>
      </c>
      <c r="E53" s="48">
        <v>1</v>
      </c>
      <c r="F53" s="48">
        <v>1</v>
      </c>
      <c r="G53" s="47" t="s">
        <v>61</v>
      </c>
      <c r="H53" s="47" t="s">
        <v>61</v>
      </c>
      <c r="I53" s="47"/>
    </row>
    <row r="54" spans="3:9" s="41" customFormat="1" ht="24" customHeight="1" x14ac:dyDescent="0.35">
      <c r="C54" s="47" t="s">
        <v>23</v>
      </c>
      <c r="D54" s="47" t="s">
        <v>28</v>
      </c>
      <c r="E54" s="48">
        <v>1</v>
      </c>
      <c r="F54" s="48">
        <v>1</v>
      </c>
      <c r="G54" s="47" t="s">
        <v>52</v>
      </c>
      <c r="H54" s="47" t="s">
        <v>52</v>
      </c>
      <c r="I54" s="47"/>
    </row>
    <row r="55" spans="3:9" s="41" customFormat="1" ht="24" customHeight="1" x14ac:dyDescent="0.35">
      <c r="C55" s="47" t="s">
        <v>23</v>
      </c>
      <c r="D55" s="47" t="s">
        <v>28</v>
      </c>
      <c r="E55" s="48">
        <v>1</v>
      </c>
      <c r="F55" s="48">
        <v>1</v>
      </c>
      <c r="G55" s="47" t="s">
        <v>58</v>
      </c>
      <c r="H55" s="47" t="s">
        <v>58</v>
      </c>
      <c r="I55" s="47" t="s">
        <v>31</v>
      </c>
    </row>
    <row r="56" spans="3:9" s="41" customFormat="1" ht="24" customHeight="1" x14ac:dyDescent="0.35">
      <c r="C56" s="47" t="s">
        <v>23</v>
      </c>
      <c r="D56" s="47" t="s">
        <v>28</v>
      </c>
      <c r="E56" s="48">
        <v>1</v>
      </c>
      <c r="F56" s="48">
        <v>1</v>
      </c>
      <c r="G56" s="47" t="s">
        <v>53</v>
      </c>
      <c r="H56" s="47" t="s">
        <v>53</v>
      </c>
      <c r="I56" s="47"/>
    </row>
    <row r="57" spans="3:9" s="41" customFormat="1" ht="24" customHeight="1" x14ac:dyDescent="0.35">
      <c r="C57" s="47" t="s">
        <v>23</v>
      </c>
      <c r="D57" s="47" t="s">
        <v>28</v>
      </c>
      <c r="E57" s="48">
        <v>1</v>
      </c>
      <c r="F57" s="48">
        <v>1</v>
      </c>
      <c r="G57" s="47" t="s">
        <v>52</v>
      </c>
      <c r="H57" s="47" t="s">
        <v>52</v>
      </c>
      <c r="I57" s="47"/>
    </row>
    <row r="58" spans="3:9" s="41" customFormat="1" ht="24" customHeight="1" x14ac:dyDescent="0.35">
      <c r="C58" s="47" t="s">
        <v>23</v>
      </c>
      <c r="D58" s="47" t="s">
        <v>28</v>
      </c>
      <c r="E58" s="48">
        <v>1</v>
      </c>
      <c r="F58" s="48">
        <v>1</v>
      </c>
      <c r="G58" s="47" t="s">
        <v>53</v>
      </c>
      <c r="H58" s="47" t="s">
        <v>53</v>
      </c>
      <c r="I58" s="47"/>
    </row>
    <row r="59" spans="3:9" s="41" customFormat="1" ht="24" customHeight="1" x14ac:dyDescent="0.35">
      <c r="C59" s="47" t="s">
        <v>23</v>
      </c>
      <c r="D59" s="47" t="s">
        <v>28</v>
      </c>
      <c r="E59" s="48">
        <v>1</v>
      </c>
      <c r="F59" s="48">
        <v>1</v>
      </c>
      <c r="G59" s="47" t="s">
        <v>52</v>
      </c>
      <c r="H59" s="47" t="s">
        <v>52</v>
      </c>
      <c r="I59" s="47"/>
    </row>
    <row r="60" spans="3:9" s="41" customFormat="1" ht="24" customHeight="1" x14ac:dyDescent="0.35">
      <c r="C60" s="47" t="s">
        <v>23</v>
      </c>
      <c r="D60" s="47" t="s">
        <v>28</v>
      </c>
      <c r="E60" s="48">
        <v>1</v>
      </c>
      <c r="F60" s="48">
        <v>1</v>
      </c>
      <c r="G60" s="47" t="s">
        <v>46</v>
      </c>
      <c r="H60" s="47" t="s">
        <v>46</v>
      </c>
      <c r="I60" s="47"/>
    </row>
    <row r="61" spans="3:9" s="41" customFormat="1" ht="24" customHeight="1" x14ac:dyDescent="0.35">
      <c r="C61" s="47" t="s">
        <v>23</v>
      </c>
      <c r="D61" s="47" t="s">
        <v>28</v>
      </c>
      <c r="E61" s="48">
        <v>1</v>
      </c>
      <c r="F61" s="48">
        <v>1</v>
      </c>
      <c r="G61" s="47" t="s">
        <v>61</v>
      </c>
      <c r="H61" s="47" t="s">
        <v>61</v>
      </c>
      <c r="I61" s="47"/>
    </row>
    <row r="62" spans="3:9" s="41" customFormat="1" ht="24" customHeight="1" x14ac:dyDescent="0.35">
      <c r="C62" s="47" t="s">
        <v>23</v>
      </c>
      <c r="D62" s="47" t="s">
        <v>28</v>
      </c>
      <c r="E62" s="48">
        <v>1</v>
      </c>
      <c r="F62" s="48">
        <v>1</v>
      </c>
      <c r="G62" s="47" t="s">
        <v>61</v>
      </c>
      <c r="H62" s="47" t="s">
        <v>61</v>
      </c>
      <c r="I62" s="47" t="s">
        <v>31</v>
      </c>
    </row>
    <row r="63" spans="3:9" s="41" customFormat="1" ht="24" customHeight="1" x14ac:dyDescent="0.35">
      <c r="C63" s="47" t="s">
        <v>23</v>
      </c>
      <c r="D63" s="47" t="s">
        <v>28</v>
      </c>
      <c r="E63" s="48">
        <v>1</v>
      </c>
      <c r="F63" s="48">
        <v>1</v>
      </c>
      <c r="G63" s="47" t="s">
        <v>76</v>
      </c>
      <c r="H63" s="47" t="s">
        <v>76</v>
      </c>
      <c r="I63" s="47"/>
    </row>
    <row r="64" spans="3:9" s="41" customFormat="1" ht="34.5" customHeight="1" x14ac:dyDescent="0.35">
      <c r="C64" s="47" t="s">
        <v>23</v>
      </c>
      <c r="D64" s="47" t="s">
        <v>28</v>
      </c>
      <c r="E64" s="48">
        <v>1</v>
      </c>
      <c r="F64" s="48">
        <v>1</v>
      </c>
      <c r="G64" s="47" t="s">
        <v>52</v>
      </c>
      <c r="H64" s="47" t="s">
        <v>52</v>
      </c>
      <c r="I64" s="47"/>
    </row>
    <row r="65" spans="3:9" s="41" customFormat="1" ht="24" customHeight="1" x14ac:dyDescent="0.35">
      <c r="C65" s="47" t="s">
        <v>23</v>
      </c>
      <c r="D65" s="47" t="s">
        <v>28</v>
      </c>
      <c r="E65" s="48">
        <v>1</v>
      </c>
      <c r="F65" s="48">
        <v>1</v>
      </c>
      <c r="G65" s="47" t="s">
        <v>76</v>
      </c>
      <c r="H65" s="47" t="s">
        <v>76</v>
      </c>
      <c r="I65" s="47"/>
    </row>
    <row r="66" spans="3:9" s="41" customFormat="1" ht="24" customHeight="1" x14ac:dyDescent="0.35">
      <c r="C66" s="47" t="s">
        <v>23</v>
      </c>
      <c r="D66" s="47" t="s">
        <v>28</v>
      </c>
      <c r="E66" s="48">
        <v>1</v>
      </c>
      <c r="F66" s="48">
        <v>1</v>
      </c>
      <c r="G66" s="47" t="s">
        <v>52</v>
      </c>
      <c r="H66" s="47" t="s">
        <v>52</v>
      </c>
      <c r="I66" s="47"/>
    </row>
    <row r="67" spans="3:9" s="41" customFormat="1" ht="24" customHeight="1" x14ac:dyDescent="0.35">
      <c r="C67" s="47" t="s">
        <v>23</v>
      </c>
      <c r="D67" s="47" t="s">
        <v>28</v>
      </c>
      <c r="E67" s="48">
        <v>1</v>
      </c>
      <c r="F67" s="48">
        <v>1</v>
      </c>
      <c r="G67" s="47" t="s">
        <v>44</v>
      </c>
      <c r="H67" s="47" t="s">
        <v>44</v>
      </c>
      <c r="I67" s="47"/>
    </row>
    <row r="68" spans="3:9" s="41" customFormat="1" ht="24" customHeight="1" x14ac:dyDescent="0.35">
      <c r="C68" s="47" t="s">
        <v>23</v>
      </c>
      <c r="D68" s="47" t="s">
        <v>28</v>
      </c>
      <c r="E68" s="48">
        <v>1</v>
      </c>
      <c r="F68" s="48">
        <v>1</v>
      </c>
      <c r="G68" s="47" t="s">
        <v>32</v>
      </c>
      <c r="H68" s="47" t="s">
        <v>32</v>
      </c>
      <c r="I68" s="47"/>
    </row>
    <row r="69" spans="3:9" s="41" customFormat="1" ht="24" customHeight="1" x14ac:dyDescent="0.35">
      <c r="C69" s="47" t="s">
        <v>23</v>
      </c>
      <c r="D69" s="47" t="s">
        <v>28</v>
      </c>
      <c r="E69" s="48">
        <v>1</v>
      </c>
      <c r="F69" s="48">
        <v>1</v>
      </c>
      <c r="G69" s="47" t="s">
        <v>53</v>
      </c>
      <c r="H69" s="47" t="s">
        <v>53</v>
      </c>
      <c r="I69" s="47" t="s">
        <v>31</v>
      </c>
    </row>
    <row r="70" spans="3:9" s="41" customFormat="1" ht="24" customHeight="1" x14ac:dyDescent="0.35">
      <c r="C70" s="47" t="s">
        <v>23</v>
      </c>
      <c r="D70" s="47" t="s">
        <v>28</v>
      </c>
      <c r="E70" s="48">
        <v>1</v>
      </c>
      <c r="F70" s="48">
        <v>1</v>
      </c>
      <c r="G70" s="47" t="s">
        <v>61</v>
      </c>
      <c r="H70" s="47" t="s">
        <v>61</v>
      </c>
      <c r="I70" s="47"/>
    </row>
    <row r="71" spans="3:9" s="41" customFormat="1" ht="24" customHeight="1" x14ac:dyDescent="0.35">
      <c r="C71" s="47" t="s">
        <v>23</v>
      </c>
      <c r="D71" s="47" t="s">
        <v>28</v>
      </c>
      <c r="E71" s="48">
        <v>1</v>
      </c>
      <c r="F71" s="48">
        <v>1</v>
      </c>
      <c r="G71" s="47" t="s">
        <v>61</v>
      </c>
      <c r="H71" s="47" t="s">
        <v>61</v>
      </c>
      <c r="I71" s="47"/>
    </row>
    <row r="72" spans="3:9" s="41" customFormat="1" ht="24" customHeight="1" x14ac:dyDescent="0.35">
      <c r="C72" s="47" t="s">
        <v>23</v>
      </c>
      <c r="D72" s="47" t="s">
        <v>28</v>
      </c>
      <c r="E72" s="48">
        <v>1</v>
      </c>
      <c r="F72" s="48">
        <v>1</v>
      </c>
      <c r="G72" s="47" t="s">
        <v>53</v>
      </c>
      <c r="H72" s="47" t="s">
        <v>53</v>
      </c>
      <c r="I72" s="47" t="s">
        <v>31</v>
      </c>
    </row>
    <row r="73" spans="3:9" s="41" customFormat="1" ht="24" customHeight="1" x14ac:dyDescent="0.35">
      <c r="C73" s="47" t="s">
        <v>23</v>
      </c>
      <c r="D73" s="47" t="s">
        <v>28</v>
      </c>
      <c r="E73" s="48">
        <v>1</v>
      </c>
      <c r="F73" s="48">
        <v>1</v>
      </c>
      <c r="G73" s="47" t="s">
        <v>61</v>
      </c>
      <c r="H73" s="47" t="s">
        <v>61</v>
      </c>
      <c r="I73" s="47"/>
    </row>
    <row r="74" spans="3:9" s="41" customFormat="1" ht="24" customHeight="1" x14ac:dyDescent="0.35">
      <c r="C74" s="47" t="s">
        <v>23</v>
      </c>
      <c r="D74" s="47" t="s">
        <v>28</v>
      </c>
      <c r="E74" s="48">
        <v>1</v>
      </c>
      <c r="F74" s="48">
        <v>1</v>
      </c>
      <c r="G74" s="47" t="s">
        <v>46</v>
      </c>
      <c r="H74" s="47" t="s">
        <v>46</v>
      </c>
      <c r="I74" s="47" t="s">
        <v>31</v>
      </c>
    </row>
    <row r="75" spans="3:9" s="41" customFormat="1" ht="24" customHeight="1" x14ac:dyDescent="0.35">
      <c r="C75" s="47" t="s">
        <v>23</v>
      </c>
      <c r="D75" s="47" t="s">
        <v>28</v>
      </c>
      <c r="E75" s="48">
        <v>1</v>
      </c>
      <c r="F75" s="48">
        <v>1</v>
      </c>
      <c r="G75" s="47" t="s">
        <v>61</v>
      </c>
      <c r="H75" s="47" t="s">
        <v>61</v>
      </c>
      <c r="I75" s="47"/>
    </row>
    <row r="76" spans="3:9" s="41" customFormat="1" ht="24" customHeight="1" x14ac:dyDescent="0.35">
      <c r="C76" s="47" t="s">
        <v>23</v>
      </c>
      <c r="D76" s="47" t="s">
        <v>28</v>
      </c>
      <c r="E76" s="48">
        <v>1</v>
      </c>
      <c r="F76" s="48">
        <v>1</v>
      </c>
      <c r="G76" s="47" t="s">
        <v>33</v>
      </c>
      <c r="H76" s="47" t="s">
        <v>33</v>
      </c>
      <c r="I76" s="47"/>
    </row>
    <row r="77" spans="3:9" s="41" customFormat="1" ht="24" customHeight="1" x14ac:dyDescent="0.35">
      <c r="C77" s="47" t="s">
        <v>23</v>
      </c>
      <c r="D77" s="47" t="s">
        <v>28</v>
      </c>
      <c r="E77" s="48">
        <v>1</v>
      </c>
      <c r="F77" s="48">
        <v>1</v>
      </c>
      <c r="G77" s="47" t="s">
        <v>61</v>
      </c>
      <c r="H77" s="47" t="s">
        <v>61</v>
      </c>
      <c r="I77" s="47"/>
    </row>
    <row r="78" spans="3:9" s="41" customFormat="1" ht="24" customHeight="1" x14ac:dyDescent="0.35">
      <c r="C78" s="47" t="s">
        <v>23</v>
      </c>
      <c r="D78" s="47" t="s">
        <v>28</v>
      </c>
      <c r="E78" s="48">
        <v>1</v>
      </c>
      <c r="F78" s="48">
        <v>1</v>
      </c>
      <c r="G78" s="47" t="s">
        <v>61</v>
      </c>
      <c r="H78" s="47" t="s">
        <v>61</v>
      </c>
      <c r="I78" s="47"/>
    </row>
    <row r="79" spans="3:9" s="41" customFormat="1" ht="24" customHeight="1" x14ac:dyDescent="0.35">
      <c r="C79" s="47" t="s">
        <v>23</v>
      </c>
      <c r="D79" s="47" t="s">
        <v>28</v>
      </c>
      <c r="E79" s="48">
        <v>1</v>
      </c>
      <c r="F79" s="48">
        <v>1</v>
      </c>
      <c r="G79" s="47" t="s">
        <v>61</v>
      </c>
      <c r="H79" s="47" t="s">
        <v>61</v>
      </c>
      <c r="I79" s="47"/>
    </row>
    <row r="80" spans="3:9" s="41" customFormat="1" ht="24" customHeight="1" x14ac:dyDescent="0.35">
      <c r="C80" s="47" t="s">
        <v>23</v>
      </c>
      <c r="D80" s="47" t="s">
        <v>28</v>
      </c>
      <c r="E80" s="48">
        <v>1</v>
      </c>
      <c r="F80" s="48">
        <v>1</v>
      </c>
      <c r="G80" s="47" t="s">
        <v>61</v>
      </c>
      <c r="H80" s="47" t="s">
        <v>61</v>
      </c>
      <c r="I80" s="47"/>
    </row>
    <row r="81" spans="3:9" s="41" customFormat="1" ht="24" customHeight="1" x14ac:dyDescent="0.35">
      <c r="C81" s="47" t="s">
        <v>23</v>
      </c>
      <c r="D81" s="47" t="s">
        <v>28</v>
      </c>
      <c r="E81" s="48">
        <v>1</v>
      </c>
      <c r="F81" s="48">
        <v>1</v>
      </c>
      <c r="G81" s="47" t="s">
        <v>58</v>
      </c>
      <c r="H81" s="47" t="s">
        <v>58</v>
      </c>
      <c r="I81" s="47" t="s">
        <v>31</v>
      </c>
    </row>
    <row r="82" spans="3:9" s="41" customFormat="1" ht="24" customHeight="1" x14ac:dyDescent="0.35">
      <c r="C82" s="47" t="s">
        <v>23</v>
      </c>
      <c r="D82" s="47" t="s">
        <v>28</v>
      </c>
      <c r="E82" s="48">
        <v>1</v>
      </c>
      <c r="F82" s="48">
        <v>1</v>
      </c>
      <c r="G82" s="47" t="s">
        <v>76</v>
      </c>
      <c r="H82" s="47" t="s">
        <v>76</v>
      </c>
      <c r="I82" s="47"/>
    </row>
    <row r="83" spans="3:9" s="41" customFormat="1" ht="24" customHeight="1" x14ac:dyDescent="0.35">
      <c r="C83" s="47" t="s">
        <v>23</v>
      </c>
      <c r="D83" s="47" t="s">
        <v>28</v>
      </c>
      <c r="E83" s="48">
        <v>1</v>
      </c>
      <c r="F83" s="48">
        <v>1</v>
      </c>
      <c r="G83" s="47" t="s">
        <v>61</v>
      </c>
      <c r="H83" s="47" t="s">
        <v>61</v>
      </c>
      <c r="I83" s="47"/>
    </row>
    <row r="84" spans="3:9" s="41" customFormat="1" ht="24" customHeight="1" x14ac:dyDescent="0.35">
      <c r="C84" s="47" t="s">
        <v>23</v>
      </c>
      <c r="D84" s="47" t="s">
        <v>28</v>
      </c>
      <c r="E84" s="48">
        <v>1</v>
      </c>
      <c r="F84" s="48">
        <v>1</v>
      </c>
      <c r="G84" s="47" t="s">
        <v>61</v>
      </c>
      <c r="H84" s="47" t="s">
        <v>61</v>
      </c>
      <c r="I84" s="47"/>
    </row>
    <row r="85" spans="3:9" s="41" customFormat="1" ht="24" customHeight="1" x14ac:dyDescent="0.35">
      <c r="C85" s="47" t="s">
        <v>23</v>
      </c>
      <c r="D85" s="47" t="s">
        <v>28</v>
      </c>
      <c r="E85" s="48">
        <v>1</v>
      </c>
      <c r="F85" s="48">
        <v>1</v>
      </c>
      <c r="G85" s="47" t="s">
        <v>47</v>
      </c>
      <c r="H85" s="47" t="s">
        <v>47</v>
      </c>
      <c r="I85" s="47" t="s">
        <v>31</v>
      </c>
    </row>
    <row r="86" spans="3:9" s="41" customFormat="1" ht="24" customHeight="1" x14ac:dyDescent="0.35">
      <c r="C86" s="47" t="s">
        <v>23</v>
      </c>
      <c r="D86" s="47" t="s">
        <v>28</v>
      </c>
      <c r="E86" s="48">
        <v>1</v>
      </c>
      <c r="F86" s="48">
        <v>1</v>
      </c>
      <c r="G86" s="47" t="s">
        <v>33</v>
      </c>
      <c r="H86" s="47" t="s">
        <v>33</v>
      </c>
      <c r="I86" s="47"/>
    </row>
    <row r="87" spans="3:9" s="41" customFormat="1" ht="24" customHeight="1" x14ac:dyDescent="0.35">
      <c r="C87" s="47" t="s">
        <v>23</v>
      </c>
      <c r="D87" s="47" t="s">
        <v>28</v>
      </c>
      <c r="E87" s="48">
        <v>1</v>
      </c>
      <c r="F87" s="48">
        <v>1</v>
      </c>
      <c r="G87" s="47" t="s">
        <v>76</v>
      </c>
      <c r="H87" s="47" t="s">
        <v>76</v>
      </c>
      <c r="I87" s="47"/>
    </row>
    <row r="88" spans="3:9" s="41" customFormat="1" ht="24" customHeight="1" x14ac:dyDescent="0.35">
      <c r="C88" s="47" t="s">
        <v>23</v>
      </c>
      <c r="D88" s="47" t="s">
        <v>28</v>
      </c>
      <c r="E88" s="48">
        <v>1</v>
      </c>
      <c r="F88" s="48">
        <v>1</v>
      </c>
      <c r="G88" s="47" t="s">
        <v>46</v>
      </c>
      <c r="H88" s="47" t="s">
        <v>46</v>
      </c>
      <c r="I88" s="47"/>
    </row>
    <row r="89" spans="3:9" s="41" customFormat="1" ht="24" customHeight="1" x14ac:dyDescent="0.35">
      <c r="C89" s="47" t="s">
        <v>23</v>
      </c>
      <c r="D89" s="47" t="s">
        <v>28</v>
      </c>
      <c r="E89" s="48">
        <v>1</v>
      </c>
      <c r="F89" s="48">
        <v>1</v>
      </c>
      <c r="G89" s="47" t="s">
        <v>52</v>
      </c>
      <c r="H89" s="47" t="s">
        <v>52</v>
      </c>
      <c r="I89" s="47"/>
    </row>
    <row r="90" spans="3:9" s="41" customFormat="1" ht="24" customHeight="1" x14ac:dyDescent="0.35">
      <c r="C90" s="47" t="s">
        <v>23</v>
      </c>
      <c r="D90" s="47" t="s">
        <v>28</v>
      </c>
      <c r="E90" s="48">
        <v>1</v>
      </c>
      <c r="F90" s="48">
        <v>1</v>
      </c>
      <c r="G90" s="47" t="s">
        <v>53</v>
      </c>
      <c r="H90" s="47" t="s">
        <v>53</v>
      </c>
      <c r="I90" s="47" t="s">
        <v>31</v>
      </c>
    </row>
    <row r="91" spans="3:9" s="41" customFormat="1" ht="24" customHeight="1" x14ac:dyDescent="0.35">
      <c r="C91" s="47" t="s">
        <v>23</v>
      </c>
      <c r="D91" s="47" t="s">
        <v>28</v>
      </c>
      <c r="E91" s="48">
        <v>1</v>
      </c>
      <c r="F91" s="48">
        <v>1</v>
      </c>
      <c r="G91" s="47" t="s">
        <v>44</v>
      </c>
      <c r="H91" s="47" t="s">
        <v>44</v>
      </c>
      <c r="I91" s="47"/>
    </row>
    <row r="92" spans="3:9" s="41" customFormat="1" ht="24" customHeight="1" x14ac:dyDescent="0.35">
      <c r="C92" s="47" t="s">
        <v>23</v>
      </c>
      <c r="D92" s="47" t="s">
        <v>28</v>
      </c>
      <c r="E92" s="48">
        <v>1</v>
      </c>
      <c r="F92" s="48">
        <v>1</v>
      </c>
      <c r="G92" s="47" t="s">
        <v>52</v>
      </c>
      <c r="H92" s="47" t="s">
        <v>52</v>
      </c>
      <c r="I92" s="47"/>
    </row>
    <row r="93" spans="3:9" s="41" customFormat="1" ht="24" customHeight="1" x14ac:dyDescent="0.35">
      <c r="C93" s="47" t="s">
        <v>23</v>
      </c>
      <c r="D93" s="47" t="s">
        <v>28</v>
      </c>
      <c r="E93" s="48">
        <v>1</v>
      </c>
      <c r="F93" s="48">
        <v>1</v>
      </c>
      <c r="G93" s="47" t="s">
        <v>52</v>
      </c>
      <c r="H93" s="47" t="s">
        <v>52</v>
      </c>
      <c r="I93" s="47"/>
    </row>
    <row r="94" spans="3:9" s="41" customFormat="1" ht="24" customHeight="1" x14ac:dyDescent="0.35">
      <c r="C94" s="47" t="s">
        <v>23</v>
      </c>
      <c r="D94" s="47" t="s">
        <v>28</v>
      </c>
      <c r="E94" s="48">
        <v>1</v>
      </c>
      <c r="F94" s="48">
        <v>1</v>
      </c>
      <c r="G94" s="47" t="s">
        <v>76</v>
      </c>
      <c r="H94" s="47" t="s">
        <v>76</v>
      </c>
      <c r="I94" s="47" t="s">
        <v>31</v>
      </c>
    </row>
    <row r="95" spans="3:9" s="41" customFormat="1" ht="24" customHeight="1" x14ac:dyDescent="0.35">
      <c r="C95" s="47" t="s">
        <v>23</v>
      </c>
      <c r="D95" s="47" t="s">
        <v>28</v>
      </c>
      <c r="E95" s="48">
        <v>1</v>
      </c>
      <c r="F95" s="48">
        <v>1</v>
      </c>
      <c r="G95" s="47" t="s">
        <v>52</v>
      </c>
      <c r="H95" s="47" t="s">
        <v>52</v>
      </c>
      <c r="I95" s="47"/>
    </row>
    <row r="96" spans="3:9" s="41" customFormat="1" ht="24" customHeight="1" x14ac:dyDescent="0.35">
      <c r="C96" s="47" t="s">
        <v>23</v>
      </c>
      <c r="D96" s="47" t="s">
        <v>28</v>
      </c>
      <c r="E96" s="48">
        <v>1</v>
      </c>
      <c r="F96" s="48">
        <v>1</v>
      </c>
      <c r="G96" s="47" t="s">
        <v>52</v>
      </c>
      <c r="H96" s="47" t="s">
        <v>52</v>
      </c>
      <c r="I96" s="47"/>
    </row>
    <row r="97" spans="3:9" s="41" customFormat="1" ht="24" customHeight="1" x14ac:dyDescent="0.35">
      <c r="C97" s="47" t="s">
        <v>23</v>
      </c>
      <c r="D97" s="47" t="s">
        <v>28</v>
      </c>
      <c r="E97" s="48">
        <v>1</v>
      </c>
      <c r="F97" s="48">
        <v>1</v>
      </c>
      <c r="G97" s="47" t="s">
        <v>61</v>
      </c>
      <c r="H97" s="47" t="s">
        <v>61</v>
      </c>
      <c r="I97" s="47"/>
    </row>
    <row r="98" spans="3:9" s="41" customFormat="1" ht="24" customHeight="1" x14ac:dyDescent="0.35">
      <c r="C98" s="47" t="s">
        <v>23</v>
      </c>
      <c r="D98" s="47" t="s">
        <v>28</v>
      </c>
      <c r="E98" s="48">
        <v>1</v>
      </c>
      <c r="F98" s="48">
        <v>1</v>
      </c>
      <c r="G98" s="47" t="s">
        <v>61</v>
      </c>
      <c r="H98" s="47" t="s">
        <v>61</v>
      </c>
      <c r="I98" s="47"/>
    </row>
    <row r="99" spans="3:9" s="41" customFormat="1" ht="24" customHeight="1" x14ac:dyDescent="0.35">
      <c r="C99" s="47" t="s">
        <v>23</v>
      </c>
      <c r="D99" s="47" t="s">
        <v>28</v>
      </c>
      <c r="E99" s="48">
        <v>1</v>
      </c>
      <c r="F99" s="48">
        <v>1</v>
      </c>
      <c r="G99" s="47" t="s">
        <v>33</v>
      </c>
      <c r="H99" s="47" t="s">
        <v>33</v>
      </c>
      <c r="I99" s="47"/>
    </row>
    <row r="100" spans="3:9" s="41" customFormat="1" ht="24" customHeight="1" x14ac:dyDescent="0.35">
      <c r="C100" s="47" t="s">
        <v>23</v>
      </c>
      <c r="D100" s="47" t="s">
        <v>28</v>
      </c>
      <c r="E100" s="48">
        <v>1</v>
      </c>
      <c r="F100" s="48">
        <v>1</v>
      </c>
      <c r="G100" s="47" t="s">
        <v>33</v>
      </c>
      <c r="H100" s="47" t="s">
        <v>33</v>
      </c>
      <c r="I100" s="47"/>
    </row>
    <row r="101" spans="3:9" s="41" customFormat="1" ht="24" customHeight="1" x14ac:dyDescent="0.35">
      <c r="C101" s="47" t="s">
        <v>23</v>
      </c>
      <c r="D101" s="47" t="s">
        <v>28</v>
      </c>
      <c r="E101" s="48">
        <v>1</v>
      </c>
      <c r="F101" s="48">
        <v>1</v>
      </c>
      <c r="G101" s="47" t="s">
        <v>61</v>
      </c>
      <c r="H101" s="47" t="s">
        <v>61</v>
      </c>
      <c r="I101" s="47"/>
    </row>
    <row r="102" spans="3:9" s="41" customFormat="1" ht="24" customHeight="1" x14ac:dyDescent="0.35">
      <c r="C102" s="47" t="s">
        <v>108</v>
      </c>
      <c r="D102" s="47" t="s">
        <v>48</v>
      </c>
      <c r="E102" s="48">
        <v>1</v>
      </c>
      <c r="F102" s="48">
        <v>1</v>
      </c>
      <c r="G102" s="47"/>
      <c r="H102" s="47"/>
      <c r="I102" s="47"/>
    </row>
    <row r="103" spans="3:9" s="41" customFormat="1" ht="24" customHeight="1" x14ac:dyDescent="0.35">
      <c r="C103" s="47" t="s">
        <v>118</v>
      </c>
      <c r="D103" s="47" t="s">
        <v>48</v>
      </c>
      <c r="E103" s="48">
        <v>1</v>
      </c>
      <c r="F103" s="48">
        <v>1</v>
      </c>
      <c r="G103" s="47" t="s">
        <v>63</v>
      </c>
      <c r="H103" s="47" t="s">
        <v>64</v>
      </c>
      <c r="I103" s="47" t="s">
        <v>36</v>
      </c>
    </row>
    <row r="104" spans="3:9" s="41" customFormat="1" ht="24" customHeight="1" x14ac:dyDescent="0.35">
      <c r="C104" s="47" t="s">
        <v>23</v>
      </c>
      <c r="D104" s="47" t="s">
        <v>48</v>
      </c>
      <c r="E104" s="48">
        <v>1</v>
      </c>
      <c r="F104" s="48">
        <v>1</v>
      </c>
      <c r="G104" s="47" t="s">
        <v>55</v>
      </c>
      <c r="H104" s="47" t="s">
        <v>27</v>
      </c>
      <c r="I104" s="47" t="s">
        <v>31</v>
      </c>
    </row>
    <row r="105" spans="3:9" s="41" customFormat="1" ht="24" customHeight="1" x14ac:dyDescent="0.35">
      <c r="C105" s="47" t="s">
        <v>118</v>
      </c>
      <c r="D105" s="47" t="s">
        <v>48</v>
      </c>
      <c r="E105" s="48">
        <v>1</v>
      </c>
      <c r="F105" s="48">
        <v>1</v>
      </c>
      <c r="G105" s="47" t="s">
        <v>63</v>
      </c>
      <c r="H105" s="47" t="s">
        <v>64</v>
      </c>
      <c r="I105" s="47" t="s">
        <v>36</v>
      </c>
    </row>
    <row r="106" spans="3:9" s="41" customFormat="1" ht="24" customHeight="1" x14ac:dyDescent="0.35">
      <c r="C106" s="47" t="s">
        <v>23</v>
      </c>
      <c r="D106" s="47" t="s">
        <v>48</v>
      </c>
      <c r="E106" s="48">
        <v>1</v>
      </c>
      <c r="F106" s="48">
        <v>1</v>
      </c>
      <c r="G106" s="47" t="s">
        <v>49</v>
      </c>
      <c r="H106" s="47" t="s">
        <v>50</v>
      </c>
      <c r="I106" s="47"/>
    </row>
    <row r="107" spans="3:9" s="41" customFormat="1" ht="24" customHeight="1" x14ac:dyDescent="0.35">
      <c r="C107" s="47" t="s">
        <v>23</v>
      </c>
      <c r="D107" s="47" t="s">
        <v>69</v>
      </c>
      <c r="E107" s="48">
        <v>120</v>
      </c>
      <c r="F107" s="48">
        <v>111</v>
      </c>
      <c r="G107" s="47" t="s">
        <v>70</v>
      </c>
      <c r="H107" s="47" t="s">
        <v>70</v>
      </c>
      <c r="I107" s="47"/>
    </row>
    <row r="108" spans="3:9" s="41" customFormat="1" ht="24" customHeight="1" x14ac:dyDescent="0.35">
      <c r="C108" s="47" t="s">
        <v>23</v>
      </c>
      <c r="D108" s="47" t="s">
        <v>28</v>
      </c>
      <c r="E108" s="48">
        <v>1</v>
      </c>
      <c r="F108" s="48">
        <v>1</v>
      </c>
      <c r="G108" s="47" t="s">
        <v>52</v>
      </c>
      <c r="H108" s="47" t="s">
        <v>52</v>
      </c>
      <c r="I108" s="47"/>
    </row>
    <row r="109" spans="3:9" s="41" customFormat="1" ht="24" customHeight="1" x14ac:dyDescent="0.35">
      <c r="C109" s="47" t="s">
        <v>23</v>
      </c>
      <c r="D109" s="47" t="s">
        <v>110</v>
      </c>
      <c r="E109" s="48">
        <v>120</v>
      </c>
      <c r="F109" s="48">
        <v>96</v>
      </c>
      <c r="G109" s="47" t="s">
        <v>67</v>
      </c>
      <c r="H109" s="47" t="s">
        <v>67</v>
      </c>
      <c r="I109" s="47"/>
    </row>
    <row r="110" spans="3:9" s="41" customFormat="1" ht="24" customHeight="1" x14ac:dyDescent="0.35">
      <c r="C110" s="47" t="s">
        <v>23</v>
      </c>
      <c r="D110" s="47" t="s">
        <v>110</v>
      </c>
      <c r="E110" s="48">
        <v>120</v>
      </c>
      <c r="F110" s="48">
        <v>111</v>
      </c>
      <c r="G110" s="47" t="s">
        <v>67</v>
      </c>
      <c r="H110" s="47" t="s">
        <v>67</v>
      </c>
      <c r="I110" s="47"/>
    </row>
    <row r="111" spans="3:9" s="41" customFormat="1" ht="24" customHeight="1" x14ac:dyDescent="0.35">
      <c r="C111" s="47" t="s">
        <v>23</v>
      </c>
      <c r="D111" s="47" t="s">
        <v>28</v>
      </c>
      <c r="E111" s="48">
        <v>1</v>
      </c>
      <c r="F111" s="48">
        <v>1</v>
      </c>
      <c r="G111" s="47" t="s">
        <v>34</v>
      </c>
      <c r="H111" s="47" t="s">
        <v>35</v>
      </c>
      <c r="I111" s="47"/>
    </row>
    <row r="112" spans="3:9" s="41" customFormat="1" ht="24" customHeight="1" x14ac:dyDescent="0.35">
      <c r="C112" s="47" t="s">
        <v>23</v>
      </c>
      <c r="D112" s="47" t="s">
        <v>28</v>
      </c>
      <c r="E112" s="48">
        <v>1</v>
      </c>
      <c r="F112" s="48">
        <v>1</v>
      </c>
      <c r="G112" s="47" t="s">
        <v>61</v>
      </c>
      <c r="H112" s="47" t="s">
        <v>61</v>
      </c>
      <c r="I112" s="47"/>
    </row>
    <row r="113" spans="3:9" s="41" customFormat="1" ht="24" customHeight="1" x14ac:dyDescent="0.35">
      <c r="C113" s="47" t="s">
        <v>23</v>
      </c>
      <c r="D113" s="47" t="s">
        <v>28</v>
      </c>
      <c r="E113" s="48">
        <v>1</v>
      </c>
      <c r="F113" s="48">
        <v>1</v>
      </c>
      <c r="G113" s="47" t="s">
        <v>32</v>
      </c>
      <c r="H113" s="47" t="s">
        <v>32</v>
      </c>
      <c r="I113" s="47"/>
    </row>
    <row r="114" spans="3:9" s="41" customFormat="1" ht="24" customHeight="1" x14ac:dyDescent="0.35">
      <c r="C114" s="47" t="s">
        <v>23</v>
      </c>
      <c r="D114" s="47" t="s">
        <v>69</v>
      </c>
      <c r="E114" s="48">
        <v>120</v>
      </c>
      <c r="F114" s="48">
        <v>120</v>
      </c>
      <c r="G114" s="47" t="s">
        <v>107</v>
      </c>
      <c r="H114" s="47" t="s">
        <v>107</v>
      </c>
      <c r="I114" s="47"/>
    </row>
    <row r="115" spans="3:9" s="41" customFormat="1" ht="24" customHeight="1" x14ac:dyDescent="0.35">
      <c r="C115" s="47" t="s">
        <v>23</v>
      </c>
      <c r="D115" s="47" t="s">
        <v>28</v>
      </c>
      <c r="E115" s="48">
        <v>1</v>
      </c>
      <c r="F115" s="48">
        <v>1</v>
      </c>
      <c r="G115" s="47" t="s">
        <v>33</v>
      </c>
      <c r="H115" s="47" t="s">
        <v>33</v>
      </c>
      <c r="I115" s="47"/>
    </row>
    <row r="116" spans="3:9" s="41" customFormat="1" ht="24" customHeight="1" x14ac:dyDescent="0.35">
      <c r="C116" s="47" t="s">
        <v>23</v>
      </c>
      <c r="D116" s="47" t="s">
        <v>28</v>
      </c>
      <c r="E116" s="48">
        <v>1</v>
      </c>
      <c r="F116" s="48">
        <v>1</v>
      </c>
      <c r="G116" s="47" t="s">
        <v>33</v>
      </c>
      <c r="H116" s="47" t="s">
        <v>33</v>
      </c>
      <c r="I116" s="47"/>
    </row>
    <row r="117" spans="3:9" s="41" customFormat="1" ht="24" customHeight="1" x14ac:dyDescent="0.35">
      <c r="C117" s="47" t="s">
        <v>23</v>
      </c>
      <c r="D117" s="47" t="s">
        <v>28</v>
      </c>
      <c r="E117" s="48">
        <v>1</v>
      </c>
      <c r="F117" s="48">
        <v>1</v>
      </c>
      <c r="G117" s="47" t="s">
        <v>32</v>
      </c>
      <c r="H117" s="47" t="s">
        <v>32</v>
      </c>
      <c r="I117" s="47"/>
    </row>
    <row r="118" spans="3:9" s="41" customFormat="1" ht="24" customHeight="1" x14ac:dyDescent="0.35">
      <c r="C118" s="47" t="s">
        <v>23</v>
      </c>
      <c r="D118" s="47" t="s">
        <v>28</v>
      </c>
      <c r="E118" s="48">
        <v>1</v>
      </c>
      <c r="F118" s="48">
        <v>1</v>
      </c>
      <c r="G118" s="47" t="s">
        <v>61</v>
      </c>
      <c r="H118" s="47" t="s">
        <v>61</v>
      </c>
      <c r="I118" s="47"/>
    </row>
    <row r="119" spans="3:9" s="41" customFormat="1" ht="24" customHeight="1" x14ac:dyDescent="0.35">
      <c r="C119" s="47" t="s">
        <v>23</v>
      </c>
      <c r="D119" s="47" t="s">
        <v>28</v>
      </c>
      <c r="E119" s="48">
        <v>1</v>
      </c>
      <c r="F119" s="48">
        <v>1</v>
      </c>
      <c r="G119" s="47" t="s">
        <v>33</v>
      </c>
      <c r="H119" s="47" t="s">
        <v>33</v>
      </c>
      <c r="I119" s="47"/>
    </row>
    <row r="120" spans="3:9" s="41" customFormat="1" ht="24" customHeight="1" x14ac:dyDescent="0.35">
      <c r="C120" s="47" t="s">
        <v>23</v>
      </c>
      <c r="D120" s="47" t="s">
        <v>28</v>
      </c>
      <c r="E120" s="48">
        <v>1</v>
      </c>
      <c r="F120" s="48">
        <v>1</v>
      </c>
      <c r="G120" s="47" t="s">
        <v>61</v>
      </c>
      <c r="H120" s="47" t="s">
        <v>61</v>
      </c>
      <c r="I120" s="47" t="s">
        <v>31</v>
      </c>
    </row>
    <row r="121" spans="3:9" s="41" customFormat="1" ht="24" customHeight="1" x14ac:dyDescent="0.35">
      <c r="C121" s="47" t="s">
        <v>23</v>
      </c>
      <c r="D121" s="47" t="s">
        <v>28</v>
      </c>
      <c r="E121" s="48">
        <v>1</v>
      </c>
      <c r="F121" s="48">
        <v>1</v>
      </c>
      <c r="G121" s="47" t="s">
        <v>61</v>
      </c>
      <c r="H121" s="47" t="s">
        <v>61</v>
      </c>
      <c r="I121" s="47"/>
    </row>
    <row r="122" spans="3:9" s="41" customFormat="1" ht="24" customHeight="1" x14ac:dyDescent="0.35">
      <c r="C122" s="47" t="s">
        <v>23</v>
      </c>
      <c r="D122" s="47" t="s">
        <v>28</v>
      </c>
      <c r="E122" s="48">
        <v>1</v>
      </c>
      <c r="F122" s="48">
        <v>1</v>
      </c>
      <c r="G122" s="47" t="s">
        <v>61</v>
      </c>
      <c r="H122" s="47" t="s">
        <v>61</v>
      </c>
      <c r="I122" s="47"/>
    </row>
    <row r="123" spans="3:9" s="41" customFormat="1" ht="24" customHeight="1" x14ac:dyDescent="0.35">
      <c r="C123" s="47" t="s">
        <v>23</v>
      </c>
      <c r="D123" s="47" t="s">
        <v>28</v>
      </c>
      <c r="E123" s="48">
        <v>1</v>
      </c>
      <c r="F123" s="48">
        <v>1</v>
      </c>
      <c r="G123" s="47" t="s">
        <v>47</v>
      </c>
      <c r="H123" s="47" t="s">
        <v>47</v>
      </c>
      <c r="I123" s="47"/>
    </row>
    <row r="124" spans="3:9" s="41" customFormat="1" ht="24" customHeight="1" x14ac:dyDescent="0.35">
      <c r="C124" s="47" t="s">
        <v>23</v>
      </c>
      <c r="D124" s="47" t="s">
        <v>28</v>
      </c>
      <c r="E124" s="48">
        <v>1</v>
      </c>
      <c r="F124" s="48">
        <v>1</v>
      </c>
      <c r="G124" s="47" t="s">
        <v>46</v>
      </c>
      <c r="H124" s="47" t="s">
        <v>46</v>
      </c>
      <c r="I124" s="47" t="s">
        <v>31</v>
      </c>
    </row>
    <row r="125" spans="3:9" s="41" customFormat="1" ht="55.5" customHeight="1" x14ac:dyDescent="0.35">
      <c r="C125" s="47" t="s">
        <v>23</v>
      </c>
      <c r="D125" s="47" t="s">
        <v>28</v>
      </c>
      <c r="E125" s="48">
        <v>1</v>
      </c>
      <c r="F125" s="48">
        <v>1</v>
      </c>
      <c r="G125" s="47" t="s">
        <v>61</v>
      </c>
      <c r="H125" s="47" t="s">
        <v>61</v>
      </c>
      <c r="I125" s="47"/>
    </row>
    <row r="126" spans="3:9" s="41" customFormat="1" ht="24" customHeight="1" x14ac:dyDescent="0.35">
      <c r="C126" s="47" t="s">
        <v>23</v>
      </c>
      <c r="D126" s="47" t="s">
        <v>28</v>
      </c>
      <c r="E126" s="48">
        <v>1</v>
      </c>
      <c r="F126" s="48">
        <v>1</v>
      </c>
      <c r="G126" s="47" t="s">
        <v>61</v>
      </c>
      <c r="H126" s="47" t="s">
        <v>61</v>
      </c>
      <c r="I126" s="47"/>
    </row>
    <row r="127" spans="3:9" s="41" customFormat="1" ht="24" customHeight="1" x14ac:dyDescent="0.35">
      <c r="C127" s="47" t="s">
        <v>23</v>
      </c>
      <c r="D127" s="47" t="s">
        <v>28</v>
      </c>
      <c r="E127" s="48">
        <v>1</v>
      </c>
      <c r="F127" s="48">
        <v>1</v>
      </c>
      <c r="G127" s="47" t="s">
        <v>58</v>
      </c>
      <c r="H127" s="47" t="s">
        <v>58</v>
      </c>
      <c r="I127" s="47" t="s">
        <v>31</v>
      </c>
    </row>
    <row r="128" spans="3:9" s="41" customFormat="1" ht="24" customHeight="1" x14ac:dyDescent="0.35">
      <c r="C128" s="47" t="s">
        <v>23</v>
      </c>
      <c r="D128" s="47" t="s">
        <v>28</v>
      </c>
      <c r="E128" s="48">
        <v>1</v>
      </c>
      <c r="F128" s="48">
        <v>1</v>
      </c>
      <c r="G128" s="47" t="s">
        <v>52</v>
      </c>
      <c r="H128" s="47" t="s">
        <v>52</v>
      </c>
      <c r="I128" s="47"/>
    </row>
    <row r="129" spans="3:9" s="41" customFormat="1" ht="24" customHeight="1" x14ac:dyDescent="0.35">
      <c r="C129" s="47" t="s">
        <v>23</v>
      </c>
      <c r="D129" s="47" t="s">
        <v>28</v>
      </c>
      <c r="E129" s="48">
        <v>1</v>
      </c>
      <c r="F129" s="48">
        <v>1</v>
      </c>
      <c r="G129" s="47" t="s">
        <v>44</v>
      </c>
      <c r="H129" s="47" t="s">
        <v>44</v>
      </c>
      <c r="I129" s="47"/>
    </row>
    <row r="130" spans="3:9" s="41" customFormat="1" ht="24" customHeight="1" x14ac:dyDescent="0.35">
      <c r="C130" s="47" t="s">
        <v>118</v>
      </c>
      <c r="D130" s="47" t="s">
        <v>28</v>
      </c>
      <c r="E130" s="48">
        <v>1</v>
      </c>
      <c r="F130" s="48">
        <v>1</v>
      </c>
      <c r="G130" s="47" t="s">
        <v>47</v>
      </c>
      <c r="H130" s="47" t="s">
        <v>47</v>
      </c>
      <c r="I130" s="47" t="s">
        <v>36</v>
      </c>
    </row>
    <row r="131" spans="3:9" s="41" customFormat="1" ht="24" customHeight="1" x14ac:dyDescent="0.35">
      <c r="C131" s="47" t="s">
        <v>23</v>
      </c>
      <c r="D131" s="47" t="s">
        <v>28</v>
      </c>
      <c r="E131" s="48">
        <v>1</v>
      </c>
      <c r="F131" s="48">
        <v>1</v>
      </c>
      <c r="G131" s="47" t="s">
        <v>32</v>
      </c>
      <c r="H131" s="47" t="s">
        <v>32</v>
      </c>
      <c r="I131" s="47"/>
    </row>
    <row r="132" spans="3:9" s="41" customFormat="1" ht="24" customHeight="1" x14ac:dyDescent="0.35">
      <c r="C132" s="47" t="s">
        <v>23</v>
      </c>
      <c r="D132" s="47" t="s">
        <v>28</v>
      </c>
      <c r="E132" s="48">
        <v>1</v>
      </c>
      <c r="F132" s="48">
        <v>1</v>
      </c>
      <c r="G132" s="47" t="s">
        <v>58</v>
      </c>
      <c r="H132" s="47" t="s">
        <v>58</v>
      </c>
      <c r="I132" s="47" t="s">
        <v>31</v>
      </c>
    </row>
    <row r="133" spans="3:9" s="41" customFormat="1" ht="24" customHeight="1" x14ac:dyDescent="0.35">
      <c r="C133" s="47" t="s">
        <v>23</v>
      </c>
      <c r="D133" s="47" t="s">
        <v>28</v>
      </c>
      <c r="E133" s="48">
        <v>1</v>
      </c>
      <c r="F133" s="48">
        <v>1</v>
      </c>
      <c r="G133" s="47" t="s">
        <v>76</v>
      </c>
      <c r="H133" s="47" t="s">
        <v>76</v>
      </c>
      <c r="I133" s="47"/>
    </row>
    <row r="134" spans="3:9" s="41" customFormat="1" ht="24" customHeight="1" x14ac:dyDescent="0.35">
      <c r="C134" s="47" t="s">
        <v>23</v>
      </c>
      <c r="D134" s="47" t="s">
        <v>28</v>
      </c>
      <c r="E134" s="48">
        <v>1</v>
      </c>
      <c r="F134" s="48">
        <v>1</v>
      </c>
      <c r="G134" s="47" t="s">
        <v>32</v>
      </c>
      <c r="H134" s="47" t="s">
        <v>32</v>
      </c>
      <c r="I134" s="47"/>
    </row>
    <row r="135" spans="3:9" s="41" customFormat="1" ht="24" customHeight="1" x14ac:dyDescent="0.35">
      <c r="C135" s="47" t="s">
        <v>23</v>
      </c>
      <c r="D135" s="47" t="s">
        <v>28</v>
      </c>
      <c r="E135" s="48">
        <v>1</v>
      </c>
      <c r="F135" s="48">
        <v>1</v>
      </c>
      <c r="G135" s="47" t="s">
        <v>61</v>
      </c>
      <c r="H135" s="47" t="s">
        <v>61</v>
      </c>
      <c r="I135" s="47"/>
    </row>
    <row r="136" spans="3:9" s="41" customFormat="1" ht="24" customHeight="1" x14ac:dyDescent="0.35">
      <c r="C136" s="47" t="s">
        <v>23</v>
      </c>
      <c r="D136" s="47" t="s">
        <v>28</v>
      </c>
      <c r="E136" s="48">
        <v>1</v>
      </c>
      <c r="F136" s="48">
        <v>1</v>
      </c>
      <c r="G136" s="47" t="s">
        <v>61</v>
      </c>
      <c r="H136" s="47" t="s">
        <v>61</v>
      </c>
      <c r="I136" s="47"/>
    </row>
    <row r="137" spans="3:9" s="41" customFormat="1" ht="24" customHeight="1" x14ac:dyDescent="0.35">
      <c r="C137" s="47" t="s">
        <v>23</v>
      </c>
      <c r="D137" s="47" t="s">
        <v>28</v>
      </c>
      <c r="E137" s="48">
        <v>1</v>
      </c>
      <c r="F137" s="48">
        <v>1</v>
      </c>
      <c r="G137" s="47" t="s">
        <v>61</v>
      </c>
      <c r="H137" s="47" t="s">
        <v>61</v>
      </c>
      <c r="I137" s="47"/>
    </row>
    <row r="138" spans="3:9" s="41" customFormat="1" ht="24" customHeight="1" x14ac:dyDescent="0.35">
      <c r="C138" s="47" t="s">
        <v>23</v>
      </c>
      <c r="D138" s="47" t="s">
        <v>28</v>
      </c>
      <c r="E138" s="48">
        <v>1</v>
      </c>
      <c r="F138" s="48">
        <v>1</v>
      </c>
      <c r="G138" s="47" t="s">
        <v>61</v>
      </c>
      <c r="H138" s="47" t="s">
        <v>61</v>
      </c>
      <c r="I138" s="47"/>
    </row>
    <row r="139" spans="3:9" s="41" customFormat="1" ht="24" customHeight="1" x14ac:dyDescent="0.35">
      <c r="C139" s="47" t="s">
        <v>23</v>
      </c>
      <c r="D139" s="47" t="s">
        <v>28</v>
      </c>
      <c r="E139" s="48">
        <v>1</v>
      </c>
      <c r="F139" s="48">
        <v>1</v>
      </c>
      <c r="G139" s="47" t="s">
        <v>33</v>
      </c>
      <c r="H139" s="47" t="s">
        <v>33</v>
      </c>
      <c r="I139" s="47"/>
    </row>
    <row r="140" spans="3:9" s="41" customFormat="1" ht="45" customHeight="1" x14ac:dyDescent="0.35">
      <c r="C140" s="47" t="s">
        <v>23</v>
      </c>
      <c r="D140" s="47" t="s">
        <v>28</v>
      </c>
      <c r="E140" s="48">
        <v>1</v>
      </c>
      <c r="F140" s="48">
        <v>1</v>
      </c>
      <c r="G140" s="47" t="s">
        <v>61</v>
      </c>
      <c r="H140" s="47" t="s">
        <v>61</v>
      </c>
      <c r="I140" s="47"/>
    </row>
    <row r="141" spans="3:9" s="41" customFormat="1" ht="55.5" customHeight="1" x14ac:dyDescent="0.35">
      <c r="C141" s="47" t="s">
        <v>23</v>
      </c>
      <c r="D141" s="47" t="s">
        <v>28</v>
      </c>
      <c r="E141" s="48">
        <v>1</v>
      </c>
      <c r="F141" s="48">
        <v>1</v>
      </c>
      <c r="G141" s="47" t="s">
        <v>76</v>
      </c>
      <c r="H141" s="47" t="s">
        <v>76</v>
      </c>
      <c r="I141" s="47"/>
    </row>
    <row r="142" spans="3:9" s="41" customFormat="1" ht="24" customHeight="1" x14ac:dyDescent="0.35">
      <c r="C142" s="47" t="s">
        <v>23</v>
      </c>
      <c r="D142" s="47" t="s">
        <v>28</v>
      </c>
      <c r="E142" s="48">
        <v>1</v>
      </c>
      <c r="F142" s="48">
        <v>1</v>
      </c>
      <c r="G142" s="47" t="s">
        <v>33</v>
      </c>
      <c r="H142" s="47" t="s">
        <v>33</v>
      </c>
      <c r="I142" s="47"/>
    </row>
    <row r="143" spans="3:9" s="41" customFormat="1" ht="24" customHeight="1" x14ac:dyDescent="0.35">
      <c r="C143" s="47" t="s">
        <v>23</v>
      </c>
      <c r="D143" s="47" t="s">
        <v>28</v>
      </c>
      <c r="E143" s="48">
        <v>1</v>
      </c>
      <c r="F143" s="48">
        <v>1</v>
      </c>
      <c r="G143" s="47" t="s">
        <v>61</v>
      </c>
      <c r="H143" s="47" t="s">
        <v>61</v>
      </c>
      <c r="I143" s="47"/>
    </row>
    <row r="144" spans="3:9" s="41" customFormat="1" ht="24" customHeight="1" x14ac:dyDescent="0.35">
      <c r="C144" s="47" t="s">
        <v>23</v>
      </c>
      <c r="D144" s="47" t="s">
        <v>28</v>
      </c>
      <c r="E144" s="48">
        <v>1</v>
      </c>
      <c r="F144" s="48">
        <v>1</v>
      </c>
      <c r="G144" s="47" t="s">
        <v>33</v>
      </c>
      <c r="H144" s="47" t="s">
        <v>33</v>
      </c>
      <c r="I144" s="47"/>
    </row>
    <row r="145" spans="3:9" s="41" customFormat="1" ht="24" customHeight="1" x14ac:dyDescent="0.35">
      <c r="C145" s="47" t="s">
        <v>23</v>
      </c>
      <c r="D145" s="47" t="s">
        <v>28</v>
      </c>
      <c r="E145" s="48">
        <v>1</v>
      </c>
      <c r="F145" s="48">
        <v>1</v>
      </c>
      <c r="G145" s="47" t="s">
        <v>53</v>
      </c>
      <c r="H145" s="47" t="s">
        <v>53</v>
      </c>
      <c r="I145" s="47" t="s">
        <v>31</v>
      </c>
    </row>
    <row r="146" spans="3:9" s="41" customFormat="1" ht="24" customHeight="1" x14ac:dyDescent="0.35">
      <c r="C146" s="47" t="s">
        <v>23</v>
      </c>
      <c r="D146" s="47" t="s">
        <v>28</v>
      </c>
      <c r="E146" s="48">
        <v>1</v>
      </c>
      <c r="F146" s="48">
        <v>1</v>
      </c>
      <c r="G146" s="47" t="s">
        <v>52</v>
      </c>
      <c r="H146" s="47" t="s">
        <v>52</v>
      </c>
      <c r="I146" s="47"/>
    </row>
    <row r="147" spans="3:9" s="41" customFormat="1" ht="24" customHeight="1" x14ac:dyDescent="0.35">
      <c r="C147" s="47" t="s">
        <v>23</v>
      </c>
      <c r="D147" s="47" t="s">
        <v>28</v>
      </c>
      <c r="E147" s="48">
        <v>1</v>
      </c>
      <c r="F147" s="48">
        <v>1</v>
      </c>
      <c r="G147" s="47" t="s">
        <v>33</v>
      </c>
      <c r="H147" s="47" t="s">
        <v>33</v>
      </c>
      <c r="I147" s="47"/>
    </row>
    <row r="148" spans="3:9" s="41" customFormat="1" ht="24" customHeight="1" x14ac:dyDescent="0.35">
      <c r="C148" s="47" t="s">
        <v>23</v>
      </c>
      <c r="D148" s="47" t="s">
        <v>28</v>
      </c>
      <c r="E148" s="48">
        <v>1</v>
      </c>
      <c r="F148" s="48">
        <v>1</v>
      </c>
      <c r="G148" s="47" t="s">
        <v>33</v>
      </c>
      <c r="H148" s="47" t="s">
        <v>33</v>
      </c>
      <c r="I148" s="47"/>
    </row>
    <row r="149" spans="3:9" s="41" customFormat="1" ht="24" customHeight="1" x14ac:dyDescent="0.35">
      <c r="C149" s="47" t="s">
        <v>23</v>
      </c>
      <c r="D149" s="47" t="s">
        <v>28</v>
      </c>
      <c r="E149" s="48">
        <v>1</v>
      </c>
      <c r="F149" s="48">
        <v>1</v>
      </c>
      <c r="G149" s="47" t="s">
        <v>33</v>
      </c>
      <c r="H149" s="47" t="s">
        <v>33</v>
      </c>
      <c r="I149" s="47"/>
    </row>
    <row r="150" spans="3:9" s="41" customFormat="1" ht="24" customHeight="1" x14ac:dyDescent="0.35">
      <c r="C150" s="47" t="s">
        <v>23</v>
      </c>
      <c r="D150" s="47" t="s">
        <v>28</v>
      </c>
      <c r="E150" s="48">
        <v>1</v>
      </c>
      <c r="F150" s="48">
        <v>1</v>
      </c>
      <c r="G150" s="47" t="s">
        <v>53</v>
      </c>
      <c r="H150" s="47" t="s">
        <v>53</v>
      </c>
      <c r="I150" s="47" t="s">
        <v>31</v>
      </c>
    </row>
    <row r="151" spans="3:9" s="41" customFormat="1" ht="24" customHeight="1" x14ac:dyDescent="0.35">
      <c r="C151" s="47" t="s">
        <v>23</v>
      </c>
      <c r="D151" s="47" t="s">
        <v>28</v>
      </c>
      <c r="E151" s="48">
        <v>1</v>
      </c>
      <c r="F151" s="48">
        <v>1</v>
      </c>
      <c r="G151" s="47" t="s">
        <v>33</v>
      </c>
      <c r="H151" s="47" t="s">
        <v>33</v>
      </c>
      <c r="I151" s="47"/>
    </row>
    <row r="152" spans="3:9" s="41" customFormat="1" ht="24" customHeight="1" x14ac:dyDescent="0.35">
      <c r="C152" s="47" t="s">
        <v>23</v>
      </c>
      <c r="D152" s="47" t="s">
        <v>28</v>
      </c>
      <c r="E152" s="48">
        <v>1</v>
      </c>
      <c r="F152" s="48">
        <v>1</v>
      </c>
      <c r="G152" s="47" t="s">
        <v>52</v>
      </c>
      <c r="H152" s="47" t="s">
        <v>52</v>
      </c>
      <c r="I152" s="47"/>
    </row>
    <row r="153" spans="3:9" s="41" customFormat="1" ht="24" customHeight="1" x14ac:dyDescent="0.35">
      <c r="C153" s="47" t="s">
        <v>23</v>
      </c>
      <c r="D153" s="47" t="s">
        <v>28</v>
      </c>
      <c r="E153" s="48">
        <v>1</v>
      </c>
      <c r="F153" s="48">
        <v>1</v>
      </c>
      <c r="G153" s="47" t="s">
        <v>58</v>
      </c>
      <c r="H153" s="47" t="s">
        <v>58</v>
      </c>
      <c r="I153" s="47"/>
    </row>
    <row r="154" spans="3:9" s="41" customFormat="1" ht="24" customHeight="1" x14ac:dyDescent="0.35">
      <c r="C154" s="47" t="s">
        <v>23</v>
      </c>
      <c r="D154" s="47" t="s">
        <v>28</v>
      </c>
      <c r="E154" s="48">
        <v>1</v>
      </c>
      <c r="F154" s="48">
        <v>1</v>
      </c>
      <c r="G154" s="47" t="s">
        <v>61</v>
      </c>
      <c r="H154" s="47" t="s">
        <v>61</v>
      </c>
      <c r="I154" s="47"/>
    </row>
    <row r="155" spans="3:9" s="41" customFormat="1" ht="24" customHeight="1" x14ac:dyDescent="0.35">
      <c r="C155" s="47" t="s">
        <v>23</v>
      </c>
      <c r="D155" s="47" t="s">
        <v>28</v>
      </c>
      <c r="E155" s="48">
        <v>1</v>
      </c>
      <c r="F155" s="48">
        <v>1</v>
      </c>
      <c r="G155" s="47" t="s">
        <v>61</v>
      </c>
      <c r="H155" s="47" t="s">
        <v>61</v>
      </c>
      <c r="I155" s="47"/>
    </row>
    <row r="156" spans="3:9" s="41" customFormat="1" ht="24" customHeight="1" x14ac:dyDescent="0.35">
      <c r="C156" s="47" t="s">
        <v>23</v>
      </c>
      <c r="D156" s="47" t="s">
        <v>28</v>
      </c>
      <c r="E156" s="48">
        <v>1</v>
      </c>
      <c r="F156" s="48">
        <v>1</v>
      </c>
      <c r="G156" s="47" t="s">
        <v>61</v>
      </c>
      <c r="H156" s="47" t="s">
        <v>61</v>
      </c>
      <c r="I156" s="47"/>
    </row>
    <row r="157" spans="3:9" s="41" customFormat="1" ht="24" customHeight="1" x14ac:dyDescent="0.35">
      <c r="C157" s="47" t="s">
        <v>23</v>
      </c>
      <c r="D157" s="47" t="s">
        <v>28</v>
      </c>
      <c r="E157" s="48">
        <v>1</v>
      </c>
      <c r="F157" s="48">
        <v>1</v>
      </c>
      <c r="G157" s="47" t="s">
        <v>52</v>
      </c>
      <c r="H157" s="47" t="s">
        <v>52</v>
      </c>
      <c r="I157" s="47"/>
    </row>
    <row r="158" spans="3:9" s="41" customFormat="1" ht="24" customHeight="1" x14ac:dyDescent="0.35">
      <c r="C158" s="47" t="s">
        <v>23</v>
      </c>
      <c r="D158" s="47" t="s">
        <v>28</v>
      </c>
      <c r="E158" s="48">
        <v>1</v>
      </c>
      <c r="F158" s="48">
        <v>1</v>
      </c>
      <c r="G158" s="47" t="s">
        <v>76</v>
      </c>
      <c r="H158" s="47" t="s">
        <v>76</v>
      </c>
      <c r="I158" s="47"/>
    </row>
    <row r="159" spans="3:9" s="41" customFormat="1" ht="24" customHeight="1" x14ac:dyDescent="0.35">
      <c r="C159" s="47" t="s">
        <v>23</v>
      </c>
      <c r="D159" s="47" t="s">
        <v>28</v>
      </c>
      <c r="E159" s="48">
        <v>1</v>
      </c>
      <c r="F159" s="48">
        <v>1</v>
      </c>
      <c r="G159" s="47" t="s">
        <v>61</v>
      </c>
      <c r="H159" s="47" t="s">
        <v>61</v>
      </c>
      <c r="I159" s="47" t="s">
        <v>31</v>
      </c>
    </row>
    <row r="160" spans="3:9" s="41" customFormat="1" ht="24" customHeight="1" x14ac:dyDescent="0.35">
      <c r="C160" s="47" t="s">
        <v>23</v>
      </c>
      <c r="D160" s="47" t="s">
        <v>28</v>
      </c>
      <c r="E160" s="48">
        <v>1</v>
      </c>
      <c r="F160" s="48">
        <v>1</v>
      </c>
      <c r="G160" s="47" t="s">
        <v>52</v>
      </c>
      <c r="H160" s="47" t="s">
        <v>52</v>
      </c>
      <c r="I160" s="47"/>
    </row>
    <row r="161" spans="3:9" s="41" customFormat="1" ht="24" customHeight="1" x14ac:dyDescent="0.35">
      <c r="C161" s="47" t="s">
        <v>23</v>
      </c>
      <c r="D161" s="47" t="s">
        <v>28</v>
      </c>
      <c r="E161" s="48">
        <v>1</v>
      </c>
      <c r="F161" s="48">
        <v>1</v>
      </c>
      <c r="G161" s="47" t="s">
        <v>61</v>
      </c>
      <c r="H161" s="47" t="s">
        <v>61</v>
      </c>
      <c r="I161" s="47"/>
    </row>
    <row r="162" spans="3:9" s="41" customFormat="1" ht="24" customHeight="1" x14ac:dyDescent="0.35">
      <c r="C162" s="47" t="s">
        <v>23</v>
      </c>
      <c r="D162" s="47" t="s">
        <v>28</v>
      </c>
      <c r="E162" s="48">
        <v>1</v>
      </c>
      <c r="F162" s="48">
        <v>1</v>
      </c>
      <c r="G162" s="47" t="s">
        <v>33</v>
      </c>
      <c r="H162" s="47" t="s">
        <v>33</v>
      </c>
      <c r="I162" s="47"/>
    </row>
    <row r="163" spans="3:9" s="41" customFormat="1" ht="24" customHeight="1" x14ac:dyDescent="0.35">
      <c r="C163" s="47" t="s">
        <v>23</v>
      </c>
      <c r="D163" s="47" t="s">
        <v>28</v>
      </c>
      <c r="E163" s="48">
        <v>1</v>
      </c>
      <c r="F163" s="48">
        <v>1</v>
      </c>
      <c r="G163" s="47" t="s">
        <v>52</v>
      </c>
      <c r="H163" s="47" t="s">
        <v>52</v>
      </c>
      <c r="I163" s="47" t="s">
        <v>31</v>
      </c>
    </row>
    <row r="164" spans="3:9" s="41" customFormat="1" ht="24" customHeight="1" x14ac:dyDescent="0.35">
      <c r="C164" s="47" t="s">
        <v>23</v>
      </c>
      <c r="D164" s="47" t="s">
        <v>28</v>
      </c>
      <c r="E164" s="48">
        <v>1</v>
      </c>
      <c r="F164" s="48">
        <v>1</v>
      </c>
      <c r="G164" s="47" t="s">
        <v>53</v>
      </c>
      <c r="H164" s="47" t="s">
        <v>53</v>
      </c>
      <c r="I164" s="47" t="s">
        <v>31</v>
      </c>
    </row>
    <row r="165" spans="3:9" s="41" customFormat="1" ht="24" customHeight="1" x14ac:dyDescent="0.35">
      <c r="C165" s="47" t="s">
        <v>23</v>
      </c>
      <c r="D165" s="47" t="s">
        <v>28</v>
      </c>
      <c r="E165" s="48">
        <v>1</v>
      </c>
      <c r="F165" s="48">
        <v>1</v>
      </c>
      <c r="G165" s="47" t="s">
        <v>33</v>
      </c>
      <c r="H165" s="47" t="s">
        <v>33</v>
      </c>
      <c r="I165" s="47"/>
    </row>
    <row r="166" spans="3:9" s="41" customFormat="1" ht="24" customHeight="1" x14ac:dyDescent="0.35">
      <c r="C166" s="47" t="s">
        <v>23</v>
      </c>
      <c r="D166" s="47" t="s">
        <v>28</v>
      </c>
      <c r="E166" s="48">
        <v>1</v>
      </c>
      <c r="F166" s="48">
        <v>1</v>
      </c>
      <c r="G166" s="47" t="s">
        <v>53</v>
      </c>
      <c r="H166" s="47" t="s">
        <v>53</v>
      </c>
      <c r="I166" s="47" t="s">
        <v>31</v>
      </c>
    </row>
    <row r="167" spans="3:9" s="41" customFormat="1" ht="24" customHeight="1" x14ac:dyDescent="0.35">
      <c r="C167" s="47" t="s">
        <v>23</v>
      </c>
      <c r="D167" s="47" t="s">
        <v>28</v>
      </c>
      <c r="E167" s="48">
        <v>1</v>
      </c>
      <c r="F167" s="48">
        <v>1</v>
      </c>
      <c r="G167" s="47" t="s">
        <v>33</v>
      </c>
      <c r="H167" s="47" t="s">
        <v>33</v>
      </c>
      <c r="I167" s="47"/>
    </row>
    <row r="168" spans="3:9" s="41" customFormat="1" ht="24" customHeight="1" x14ac:dyDescent="0.35">
      <c r="C168" s="47" t="s">
        <v>23</v>
      </c>
      <c r="D168" s="47" t="s">
        <v>28</v>
      </c>
      <c r="E168" s="48">
        <v>1</v>
      </c>
      <c r="F168" s="48">
        <v>1</v>
      </c>
      <c r="G168" s="47" t="s">
        <v>33</v>
      </c>
      <c r="H168" s="47" t="s">
        <v>33</v>
      </c>
      <c r="I168" s="47"/>
    </row>
    <row r="169" spans="3:9" s="41" customFormat="1" ht="24" customHeight="1" x14ac:dyDescent="0.35">
      <c r="C169" s="47" t="s">
        <v>23</v>
      </c>
      <c r="D169" s="47" t="s">
        <v>28</v>
      </c>
      <c r="E169" s="48">
        <v>1</v>
      </c>
      <c r="F169" s="48">
        <v>1</v>
      </c>
      <c r="G169" s="47" t="s">
        <v>47</v>
      </c>
      <c r="H169" s="47" t="s">
        <v>47</v>
      </c>
      <c r="I169" s="47" t="s">
        <v>31</v>
      </c>
    </row>
    <row r="170" spans="3:9" s="41" customFormat="1" ht="24" customHeight="1" x14ac:dyDescent="0.35">
      <c r="C170" s="47" t="s">
        <v>23</v>
      </c>
      <c r="D170" s="47" t="s">
        <v>28</v>
      </c>
      <c r="E170" s="48">
        <v>1</v>
      </c>
      <c r="F170" s="48">
        <v>1</v>
      </c>
      <c r="G170" s="47" t="s">
        <v>61</v>
      </c>
      <c r="H170" s="47" t="s">
        <v>61</v>
      </c>
      <c r="I170" s="47"/>
    </row>
    <row r="171" spans="3:9" s="41" customFormat="1" ht="24" customHeight="1" x14ac:dyDescent="0.35">
      <c r="C171" s="47" t="s">
        <v>23</v>
      </c>
      <c r="D171" s="47" t="s">
        <v>28</v>
      </c>
      <c r="E171" s="48">
        <v>1</v>
      </c>
      <c r="F171" s="48">
        <v>1</v>
      </c>
      <c r="G171" s="47" t="s">
        <v>52</v>
      </c>
      <c r="H171" s="47" t="s">
        <v>52</v>
      </c>
      <c r="I171" s="47"/>
    </row>
    <row r="172" spans="3:9" s="41" customFormat="1" ht="24" customHeight="1" x14ac:dyDescent="0.35">
      <c r="C172" s="47" t="s">
        <v>23</v>
      </c>
      <c r="D172" s="47" t="s">
        <v>110</v>
      </c>
      <c r="E172" s="48">
        <v>120</v>
      </c>
      <c r="F172" s="48">
        <v>51</v>
      </c>
      <c r="G172" s="47" t="s">
        <v>127</v>
      </c>
      <c r="H172" s="47" t="s">
        <v>127</v>
      </c>
      <c r="I172" s="47"/>
    </row>
    <row r="173" spans="3:9" s="41" customFormat="1" ht="24" customHeight="1" x14ac:dyDescent="0.35">
      <c r="C173" s="47" t="s">
        <v>23</v>
      </c>
      <c r="D173" s="47" t="s">
        <v>69</v>
      </c>
      <c r="E173" s="48">
        <v>120</v>
      </c>
      <c r="F173" s="48">
        <v>104</v>
      </c>
      <c r="G173" s="47" t="s">
        <v>70</v>
      </c>
      <c r="H173" s="47" t="s">
        <v>70</v>
      </c>
      <c r="I173" s="47"/>
    </row>
    <row r="174" spans="3:9" s="41" customFormat="1" ht="24" customHeight="1" x14ac:dyDescent="0.35">
      <c r="C174" s="47" t="s">
        <v>23</v>
      </c>
      <c r="D174" s="47" t="s">
        <v>28</v>
      </c>
      <c r="E174" s="48">
        <v>1</v>
      </c>
      <c r="F174" s="48">
        <v>1</v>
      </c>
      <c r="G174" s="47" t="s">
        <v>52</v>
      </c>
      <c r="H174" s="47" t="s">
        <v>52</v>
      </c>
      <c r="I174" s="47"/>
    </row>
    <row r="175" spans="3:9" s="41" customFormat="1" ht="24" customHeight="1" x14ac:dyDescent="0.35">
      <c r="C175" s="47" t="s">
        <v>23</v>
      </c>
      <c r="D175" s="47" t="s">
        <v>28</v>
      </c>
      <c r="E175" s="48">
        <v>1</v>
      </c>
      <c r="F175" s="48">
        <v>1</v>
      </c>
      <c r="G175" s="47" t="s">
        <v>61</v>
      </c>
      <c r="H175" s="47" t="s">
        <v>61</v>
      </c>
      <c r="I175" s="47"/>
    </row>
    <row r="176" spans="3:9" s="41" customFormat="1" ht="24" customHeight="1" x14ac:dyDescent="0.35">
      <c r="C176" s="47" t="s">
        <v>23</v>
      </c>
      <c r="D176" s="47" t="s">
        <v>28</v>
      </c>
      <c r="E176" s="48">
        <v>1</v>
      </c>
      <c r="F176" s="48">
        <v>1</v>
      </c>
      <c r="G176" s="47" t="s">
        <v>58</v>
      </c>
      <c r="H176" s="47" t="s">
        <v>58</v>
      </c>
      <c r="I176" s="47"/>
    </row>
    <row r="177" spans="3:9" s="41" customFormat="1" ht="24" customHeight="1" x14ac:dyDescent="0.35">
      <c r="C177" s="47" t="s">
        <v>23</v>
      </c>
      <c r="D177" s="47" t="s">
        <v>28</v>
      </c>
      <c r="E177" s="48">
        <v>1</v>
      </c>
      <c r="F177" s="48">
        <v>1</v>
      </c>
      <c r="G177" s="47" t="s">
        <v>58</v>
      </c>
      <c r="H177" s="47" t="s">
        <v>58</v>
      </c>
      <c r="I177" s="47"/>
    </row>
    <row r="178" spans="3:9" s="41" customFormat="1" ht="24" customHeight="1" x14ac:dyDescent="0.35">
      <c r="C178" s="47" t="s">
        <v>23</v>
      </c>
      <c r="D178" s="47" t="s">
        <v>28</v>
      </c>
      <c r="E178" s="48">
        <v>1</v>
      </c>
      <c r="F178" s="48">
        <v>1</v>
      </c>
      <c r="G178" s="47" t="s">
        <v>61</v>
      </c>
      <c r="H178" s="47" t="s">
        <v>61</v>
      </c>
      <c r="I178" s="47"/>
    </row>
    <row r="179" spans="3:9" s="41" customFormat="1" ht="24" customHeight="1" x14ac:dyDescent="0.35">
      <c r="C179" s="47" t="s">
        <v>23</v>
      </c>
      <c r="D179" s="47" t="s">
        <v>28</v>
      </c>
      <c r="E179" s="48">
        <v>1</v>
      </c>
      <c r="F179" s="48">
        <v>1</v>
      </c>
      <c r="G179" s="47" t="s">
        <v>61</v>
      </c>
      <c r="H179" s="47" t="s">
        <v>61</v>
      </c>
      <c r="I179" s="47"/>
    </row>
    <row r="180" spans="3:9" s="41" customFormat="1" ht="24" customHeight="1" x14ac:dyDescent="0.35">
      <c r="C180" s="47" t="s">
        <v>23</v>
      </c>
      <c r="D180" s="47" t="s">
        <v>69</v>
      </c>
      <c r="E180" s="48">
        <v>120</v>
      </c>
      <c r="F180" s="48">
        <v>61</v>
      </c>
      <c r="G180" s="47" t="s">
        <v>39</v>
      </c>
      <c r="H180" s="47" t="s">
        <v>39</v>
      </c>
      <c r="I180" s="47"/>
    </row>
    <row r="181" spans="3:9" s="41" customFormat="1" ht="24" customHeight="1" x14ac:dyDescent="0.35">
      <c r="C181" s="47" t="s">
        <v>23</v>
      </c>
      <c r="D181" s="47" t="s">
        <v>69</v>
      </c>
      <c r="E181" s="48">
        <v>120</v>
      </c>
      <c r="F181" s="48">
        <v>120</v>
      </c>
      <c r="G181" s="47" t="s">
        <v>107</v>
      </c>
      <c r="H181" s="47" t="s">
        <v>107</v>
      </c>
      <c r="I181" s="47"/>
    </row>
    <row r="182" spans="3:9" s="41" customFormat="1" ht="24" customHeight="1" x14ac:dyDescent="0.35">
      <c r="C182" s="47" t="s">
        <v>23</v>
      </c>
      <c r="D182" s="47" t="s">
        <v>69</v>
      </c>
      <c r="E182" s="48">
        <v>120</v>
      </c>
      <c r="F182" s="48">
        <v>120</v>
      </c>
      <c r="G182" s="47" t="s">
        <v>106</v>
      </c>
      <c r="H182" s="47" t="s">
        <v>106</v>
      </c>
      <c r="I182" s="47"/>
    </row>
    <row r="183" spans="3:9" s="41" customFormat="1" ht="24" customHeight="1" x14ac:dyDescent="0.35">
      <c r="C183" s="47" t="s">
        <v>23</v>
      </c>
      <c r="D183" s="47" t="s">
        <v>28</v>
      </c>
      <c r="E183" s="48">
        <v>1</v>
      </c>
      <c r="F183" s="48">
        <v>1</v>
      </c>
      <c r="G183" s="47" t="s">
        <v>46</v>
      </c>
      <c r="H183" s="47" t="s">
        <v>46</v>
      </c>
      <c r="I183" s="47" t="s">
        <v>31</v>
      </c>
    </row>
    <row r="184" spans="3:9" s="41" customFormat="1" ht="24" customHeight="1" x14ac:dyDescent="0.35">
      <c r="C184" s="47" t="s">
        <v>23</v>
      </c>
      <c r="D184" s="47" t="s">
        <v>28</v>
      </c>
      <c r="E184" s="48">
        <v>1</v>
      </c>
      <c r="F184" s="48">
        <v>1</v>
      </c>
      <c r="G184" s="47" t="s">
        <v>32</v>
      </c>
      <c r="H184" s="47" t="s">
        <v>32</v>
      </c>
      <c r="I184" s="47"/>
    </row>
    <row r="185" spans="3:9" s="41" customFormat="1" ht="24" customHeight="1" x14ac:dyDescent="0.35">
      <c r="C185" s="47" t="s">
        <v>23</v>
      </c>
      <c r="D185" s="47" t="s">
        <v>28</v>
      </c>
      <c r="E185" s="48">
        <v>1</v>
      </c>
      <c r="F185" s="48">
        <v>1</v>
      </c>
      <c r="G185" s="47" t="s">
        <v>61</v>
      </c>
      <c r="H185" s="47" t="s">
        <v>61</v>
      </c>
      <c r="I185" s="47"/>
    </row>
    <row r="186" spans="3:9" s="41" customFormat="1" ht="24" customHeight="1" x14ac:dyDescent="0.35">
      <c r="C186" s="47" t="s">
        <v>23</v>
      </c>
      <c r="D186" s="47" t="s">
        <v>28</v>
      </c>
      <c r="E186" s="48">
        <v>1</v>
      </c>
      <c r="F186" s="48">
        <v>1</v>
      </c>
      <c r="G186" s="47" t="s">
        <v>32</v>
      </c>
      <c r="H186" s="47" t="s">
        <v>32</v>
      </c>
      <c r="I186" s="47"/>
    </row>
    <row r="187" spans="3:9" s="41" customFormat="1" ht="24" customHeight="1" x14ac:dyDescent="0.35">
      <c r="C187" s="47" t="s">
        <v>23</v>
      </c>
      <c r="D187" s="47" t="s">
        <v>28</v>
      </c>
      <c r="E187" s="48">
        <v>1</v>
      </c>
      <c r="F187" s="48">
        <v>1</v>
      </c>
      <c r="G187" s="47" t="s">
        <v>61</v>
      </c>
      <c r="H187" s="47" t="s">
        <v>61</v>
      </c>
      <c r="I187" s="47"/>
    </row>
    <row r="188" spans="3:9" s="41" customFormat="1" ht="24" customHeight="1" x14ac:dyDescent="0.35">
      <c r="C188" s="47" t="s">
        <v>23</v>
      </c>
      <c r="D188" s="47" t="s">
        <v>28</v>
      </c>
      <c r="E188" s="48">
        <v>1</v>
      </c>
      <c r="F188" s="48">
        <v>1</v>
      </c>
      <c r="G188" s="47" t="s">
        <v>33</v>
      </c>
      <c r="H188" s="47" t="s">
        <v>33</v>
      </c>
      <c r="I188" s="47"/>
    </row>
    <row r="189" spans="3:9" s="41" customFormat="1" ht="24" customHeight="1" x14ac:dyDescent="0.35">
      <c r="C189" s="47" t="s">
        <v>108</v>
      </c>
      <c r="D189" s="47" t="s">
        <v>28</v>
      </c>
      <c r="E189" s="48">
        <v>1</v>
      </c>
      <c r="F189" s="48">
        <v>1</v>
      </c>
      <c r="G189" s="47"/>
      <c r="H189" s="47"/>
      <c r="I189" s="47"/>
    </row>
    <row r="190" spans="3:9" s="41" customFormat="1" ht="24" customHeight="1" x14ac:dyDescent="0.35">
      <c r="C190" s="47" t="s">
        <v>23</v>
      </c>
      <c r="D190" s="47" t="s">
        <v>28</v>
      </c>
      <c r="E190" s="48">
        <v>1</v>
      </c>
      <c r="F190" s="48">
        <v>1</v>
      </c>
      <c r="G190" s="47" t="s">
        <v>61</v>
      </c>
      <c r="H190" s="47" t="s">
        <v>61</v>
      </c>
      <c r="I190" s="47"/>
    </row>
    <row r="191" spans="3:9" s="41" customFormat="1" ht="24" customHeight="1" x14ac:dyDescent="0.35">
      <c r="C191" s="47" t="s">
        <v>23</v>
      </c>
      <c r="D191" s="47" t="s">
        <v>37</v>
      </c>
      <c r="E191" s="48">
        <v>1</v>
      </c>
      <c r="F191" s="48">
        <v>1</v>
      </c>
      <c r="G191" s="47" t="s">
        <v>43</v>
      </c>
      <c r="H191" s="47" t="s">
        <v>43</v>
      </c>
      <c r="I191" s="47"/>
    </row>
    <row r="192" spans="3:9" s="41" customFormat="1" ht="24" customHeight="1" x14ac:dyDescent="0.35">
      <c r="C192" s="47" t="s">
        <v>108</v>
      </c>
      <c r="D192" s="47" t="s">
        <v>37</v>
      </c>
      <c r="E192" s="48">
        <v>1</v>
      </c>
      <c r="F192" s="48">
        <v>1</v>
      </c>
      <c r="G192" s="47"/>
      <c r="H192" s="47"/>
      <c r="I192" s="47"/>
    </row>
    <row r="193" spans="3:9" s="41" customFormat="1" ht="24" customHeight="1" x14ac:dyDescent="0.35">
      <c r="C193" s="47" t="s">
        <v>23</v>
      </c>
      <c r="D193" s="47" t="s">
        <v>28</v>
      </c>
      <c r="E193" s="48">
        <v>1</v>
      </c>
      <c r="F193" s="48">
        <v>1</v>
      </c>
      <c r="G193" s="47" t="s">
        <v>33</v>
      </c>
      <c r="H193" s="47" t="s">
        <v>33</v>
      </c>
      <c r="I193" s="47"/>
    </row>
    <row r="194" spans="3:9" s="41" customFormat="1" ht="24" customHeight="1" x14ac:dyDescent="0.35">
      <c r="C194" s="47" t="s">
        <v>23</v>
      </c>
      <c r="D194" s="47" t="s">
        <v>28</v>
      </c>
      <c r="E194" s="48">
        <v>1</v>
      </c>
      <c r="F194" s="48">
        <v>1</v>
      </c>
      <c r="G194" s="47" t="s">
        <v>61</v>
      </c>
      <c r="H194" s="47" t="s">
        <v>61</v>
      </c>
      <c r="I194" s="47"/>
    </row>
    <row r="195" spans="3:9" s="41" customFormat="1" ht="24" customHeight="1" x14ac:dyDescent="0.35">
      <c r="C195" s="47" t="s">
        <v>23</v>
      </c>
      <c r="D195" s="47" t="s">
        <v>28</v>
      </c>
      <c r="E195" s="48">
        <v>1</v>
      </c>
      <c r="F195" s="48">
        <v>1</v>
      </c>
      <c r="G195" s="47" t="s">
        <v>61</v>
      </c>
      <c r="H195" s="47" t="s">
        <v>61</v>
      </c>
      <c r="I195" s="47"/>
    </row>
    <row r="196" spans="3:9" s="41" customFormat="1" ht="24" customHeight="1" x14ac:dyDescent="0.35">
      <c r="C196" s="47" t="s">
        <v>23</v>
      </c>
      <c r="D196" s="47" t="s">
        <v>28</v>
      </c>
      <c r="E196" s="48">
        <v>1</v>
      </c>
      <c r="F196" s="48">
        <v>1</v>
      </c>
      <c r="G196" s="47" t="s">
        <v>76</v>
      </c>
      <c r="H196" s="47" t="s">
        <v>76</v>
      </c>
      <c r="I196" s="47"/>
    </row>
    <row r="197" spans="3:9" s="41" customFormat="1" ht="24" customHeight="1" x14ac:dyDescent="0.35">
      <c r="C197" s="47" t="s">
        <v>23</v>
      </c>
      <c r="D197" s="47" t="s">
        <v>28</v>
      </c>
      <c r="E197" s="48">
        <v>1</v>
      </c>
      <c r="F197" s="48">
        <v>1</v>
      </c>
      <c r="G197" s="47" t="s">
        <v>76</v>
      </c>
      <c r="H197" s="47" t="s">
        <v>76</v>
      </c>
      <c r="I197" s="47"/>
    </row>
    <row r="198" spans="3:9" s="41" customFormat="1" ht="24" customHeight="1" x14ac:dyDescent="0.35">
      <c r="C198" s="47" t="s">
        <v>23</v>
      </c>
      <c r="D198" s="47" t="s">
        <v>28</v>
      </c>
      <c r="E198" s="48">
        <v>1</v>
      </c>
      <c r="F198" s="48">
        <v>1</v>
      </c>
      <c r="G198" s="47" t="s">
        <v>52</v>
      </c>
      <c r="H198" s="47" t="s">
        <v>52</v>
      </c>
      <c r="I198" s="47"/>
    </row>
    <row r="199" spans="3:9" s="41" customFormat="1" ht="24" customHeight="1" x14ac:dyDescent="0.35">
      <c r="C199" s="47" t="s">
        <v>23</v>
      </c>
      <c r="D199" s="47" t="s">
        <v>28</v>
      </c>
      <c r="E199" s="48">
        <v>1</v>
      </c>
      <c r="F199" s="48">
        <v>1</v>
      </c>
      <c r="G199" s="47" t="s">
        <v>46</v>
      </c>
      <c r="H199" s="47" t="s">
        <v>46</v>
      </c>
      <c r="I199" s="47" t="s">
        <v>31</v>
      </c>
    </row>
    <row r="200" spans="3:9" s="41" customFormat="1" ht="24" customHeight="1" x14ac:dyDescent="0.35">
      <c r="C200" s="47" t="s">
        <v>23</v>
      </c>
      <c r="D200" s="47" t="s">
        <v>28</v>
      </c>
      <c r="E200" s="48">
        <v>1</v>
      </c>
      <c r="F200" s="48">
        <v>1</v>
      </c>
      <c r="G200" s="47" t="s">
        <v>61</v>
      </c>
      <c r="H200" s="47" t="s">
        <v>61</v>
      </c>
      <c r="I200" s="47"/>
    </row>
    <row r="201" spans="3:9" s="41" customFormat="1" ht="24" customHeight="1" x14ac:dyDescent="0.35">
      <c r="C201" s="47" t="s">
        <v>23</v>
      </c>
      <c r="D201" s="47" t="s">
        <v>28</v>
      </c>
      <c r="E201" s="48">
        <v>1</v>
      </c>
      <c r="F201" s="48">
        <v>1</v>
      </c>
      <c r="G201" s="47" t="s">
        <v>61</v>
      </c>
      <c r="H201" s="47" t="s">
        <v>61</v>
      </c>
      <c r="I201" s="47"/>
    </row>
    <row r="202" spans="3:9" s="41" customFormat="1" ht="24" customHeight="1" x14ac:dyDescent="0.35">
      <c r="C202" s="47" t="s">
        <v>23</v>
      </c>
      <c r="D202" s="47" t="s">
        <v>28</v>
      </c>
      <c r="E202" s="48">
        <v>1</v>
      </c>
      <c r="F202" s="48">
        <v>1</v>
      </c>
      <c r="G202" s="47" t="s">
        <v>61</v>
      </c>
      <c r="H202" s="47" t="s">
        <v>61</v>
      </c>
      <c r="I202" s="47"/>
    </row>
    <row r="203" spans="3:9" s="41" customFormat="1" ht="24" customHeight="1" x14ac:dyDescent="0.35">
      <c r="C203" s="47" t="s">
        <v>23</v>
      </c>
      <c r="D203" s="47" t="s">
        <v>28</v>
      </c>
      <c r="E203" s="48">
        <v>1</v>
      </c>
      <c r="F203" s="48">
        <v>1</v>
      </c>
      <c r="G203" s="47" t="s">
        <v>33</v>
      </c>
      <c r="H203" s="47" t="s">
        <v>33</v>
      </c>
      <c r="I203" s="47"/>
    </row>
    <row r="204" spans="3:9" s="41" customFormat="1" ht="24" customHeight="1" x14ac:dyDescent="0.35">
      <c r="C204" s="47" t="s">
        <v>23</v>
      </c>
      <c r="D204" s="47" t="s">
        <v>28</v>
      </c>
      <c r="E204" s="48">
        <v>1</v>
      </c>
      <c r="F204" s="48">
        <v>1</v>
      </c>
      <c r="G204" s="47" t="s">
        <v>52</v>
      </c>
      <c r="H204" s="47" t="s">
        <v>52</v>
      </c>
      <c r="I204" s="47"/>
    </row>
    <row r="205" spans="3:9" s="41" customFormat="1" ht="24" customHeight="1" x14ac:dyDescent="0.35">
      <c r="C205" s="47" t="s">
        <v>23</v>
      </c>
      <c r="D205" s="47" t="s">
        <v>28</v>
      </c>
      <c r="E205" s="48">
        <v>1</v>
      </c>
      <c r="F205" s="48">
        <v>1</v>
      </c>
      <c r="G205" s="47" t="s">
        <v>76</v>
      </c>
      <c r="H205" s="47" t="s">
        <v>76</v>
      </c>
      <c r="I205" s="47"/>
    </row>
    <row r="206" spans="3:9" s="41" customFormat="1" ht="24" customHeight="1" x14ac:dyDescent="0.35">
      <c r="C206" s="47" t="s">
        <v>23</v>
      </c>
      <c r="D206" s="47" t="s">
        <v>28</v>
      </c>
      <c r="E206" s="48">
        <v>1</v>
      </c>
      <c r="F206" s="48">
        <v>1</v>
      </c>
      <c r="G206" s="47" t="s">
        <v>76</v>
      </c>
      <c r="H206" s="47" t="s">
        <v>76</v>
      </c>
      <c r="I206" s="47"/>
    </row>
    <row r="207" spans="3:9" s="41" customFormat="1" ht="24" customHeight="1" x14ac:dyDescent="0.35">
      <c r="C207" s="47" t="s">
        <v>23</v>
      </c>
      <c r="D207" s="47" t="s">
        <v>28</v>
      </c>
      <c r="E207" s="48">
        <v>1</v>
      </c>
      <c r="F207" s="48">
        <v>1</v>
      </c>
      <c r="G207" s="47" t="s">
        <v>76</v>
      </c>
      <c r="H207" s="47" t="s">
        <v>76</v>
      </c>
      <c r="I207" s="47"/>
    </row>
    <row r="208" spans="3:9" s="41" customFormat="1" ht="24" customHeight="1" x14ac:dyDescent="0.35">
      <c r="C208" s="47" t="s">
        <v>23</v>
      </c>
      <c r="D208" s="47" t="s">
        <v>28</v>
      </c>
      <c r="E208" s="48">
        <v>1</v>
      </c>
      <c r="F208" s="48">
        <v>1</v>
      </c>
      <c r="G208" s="47" t="s">
        <v>33</v>
      </c>
      <c r="H208" s="47" t="s">
        <v>33</v>
      </c>
      <c r="I208" s="47"/>
    </row>
    <row r="209" spans="3:9" s="41" customFormat="1" ht="24" customHeight="1" x14ac:dyDescent="0.35">
      <c r="C209" s="47" t="s">
        <v>23</v>
      </c>
      <c r="D209" s="47" t="s">
        <v>28</v>
      </c>
      <c r="E209" s="48">
        <v>1</v>
      </c>
      <c r="F209" s="48">
        <v>1</v>
      </c>
      <c r="G209" s="47" t="s">
        <v>61</v>
      </c>
      <c r="H209" s="47" t="s">
        <v>61</v>
      </c>
      <c r="I209" s="47"/>
    </row>
    <row r="210" spans="3:9" s="41" customFormat="1" ht="24" customHeight="1" x14ac:dyDescent="0.35">
      <c r="C210" s="47" t="s">
        <v>23</v>
      </c>
      <c r="D210" s="47" t="s">
        <v>28</v>
      </c>
      <c r="E210" s="48">
        <v>1</v>
      </c>
      <c r="F210" s="48">
        <v>1</v>
      </c>
      <c r="G210" s="47" t="s">
        <v>61</v>
      </c>
      <c r="H210" s="47" t="s">
        <v>61</v>
      </c>
      <c r="I210" s="47"/>
    </row>
    <row r="211" spans="3:9" s="41" customFormat="1" ht="24" customHeight="1" x14ac:dyDescent="0.35">
      <c r="C211" s="47" t="s">
        <v>23</v>
      </c>
      <c r="D211" s="47" t="s">
        <v>28</v>
      </c>
      <c r="E211" s="48">
        <v>1</v>
      </c>
      <c r="F211" s="48">
        <v>1</v>
      </c>
      <c r="G211" s="47" t="s">
        <v>32</v>
      </c>
      <c r="H211" s="47" t="s">
        <v>32</v>
      </c>
      <c r="I211" s="47"/>
    </row>
    <row r="212" spans="3:9" s="41" customFormat="1" ht="24" customHeight="1" x14ac:dyDescent="0.35">
      <c r="C212" s="47" t="s">
        <v>23</v>
      </c>
      <c r="D212" s="47" t="s">
        <v>28</v>
      </c>
      <c r="E212" s="48">
        <v>1</v>
      </c>
      <c r="F212" s="48">
        <v>1</v>
      </c>
      <c r="G212" s="47" t="s">
        <v>76</v>
      </c>
      <c r="H212" s="47" t="s">
        <v>76</v>
      </c>
      <c r="I212" s="47"/>
    </row>
    <row r="213" spans="3:9" s="41" customFormat="1" ht="24" customHeight="1" x14ac:dyDescent="0.35">
      <c r="C213" s="47" t="s">
        <v>23</v>
      </c>
      <c r="D213" s="47" t="s">
        <v>28</v>
      </c>
      <c r="E213" s="48">
        <v>1</v>
      </c>
      <c r="F213" s="48">
        <v>1</v>
      </c>
      <c r="G213" s="47" t="s">
        <v>52</v>
      </c>
      <c r="H213" s="47" t="s">
        <v>52</v>
      </c>
      <c r="I213" s="47"/>
    </row>
    <row r="214" spans="3:9" s="41" customFormat="1" ht="24" customHeight="1" x14ac:dyDescent="0.35">
      <c r="C214" s="47" t="s">
        <v>23</v>
      </c>
      <c r="D214" s="47" t="s">
        <v>28</v>
      </c>
      <c r="E214" s="48">
        <v>1</v>
      </c>
      <c r="F214" s="48">
        <v>1</v>
      </c>
      <c r="G214" s="47" t="s">
        <v>52</v>
      </c>
      <c r="H214" s="47" t="s">
        <v>52</v>
      </c>
      <c r="I214" s="47"/>
    </row>
    <row r="215" spans="3:9" s="41" customFormat="1" ht="24" customHeight="1" x14ac:dyDescent="0.35">
      <c r="C215" s="47" t="s">
        <v>23</v>
      </c>
      <c r="D215" s="47" t="s">
        <v>28</v>
      </c>
      <c r="E215" s="48">
        <v>1</v>
      </c>
      <c r="F215" s="48">
        <v>1</v>
      </c>
      <c r="G215" s="47" t="s">
        <v>61</v>
      </c>
      <c r="H215" s="47" t="s">
        <v>61</v>
      </c>
      <c r="I215" s="47"/>
    </row>
    <row r="216" spans="3:9" s="41" customFormat="1" ht="24" customHeight="1" x14ac:dyDescent="0.35">
      <c r="C216" s="47" t="s">
        <v>23</v>
      </c>
      <c r="D216" s="47" t="s">
        <v>28</v>
      </c>
      <c r="E216" s="48">
        <v>1</v>
      </c>
      <c r="F216" s="48">
        <v>1</v>
      </c>
      <c r="G216" s="47" t="s">
        <v>61</v>
      </c>
      <c r="H216" s="47" t="s">
        <v>61</v>
      </c>
      <c r="I216" s="47"/>
    </row>
    <row r="217" spans="3:9" s="41" customFormat="1" ht="24" customHeight="1" x14ac:dyDescent="0.35">
      <c r="C217" s="47" t="s">
        <v>23</v>
      </c>
      <c r="D217" s="47" t="s">
        <v>37</v>
      </c>
      <c r="E217" s="48">
        <v>1</v>
      </c>
      <c r="F217" s="48">
        <v>1</v>
      </c>
      <c r="G217" s="47" t="s">
        <v>73</v>
      </c>
      <c r="H217" s="47" t="s">
        <v>114</v>
      </c>
      <c r="I217" s="47"/>
    </row>
    <row r="218" spans="3:9" s="41" customFormat="1" ht="24" customHeight="1" x14ac:dyDescent="0.35">
      <c r="C218" s="47" t="s">
        <v>23</v>
      </c>
      <c r="D218" s="47" t="s">
        <v>37</v>
      </c>
      <c r="E218" s="48">
        <v>1</v>
      </c>
      <c r="F218" s="48">
        <v>1</v>
      </c>
      <c r="G218" s="47" t="s">
        <v>43</v>
      </c>
      <c r="H218" s="47" t="s">
        <v>43</v>
      </c>
      <c r="I218" s="47"/>
    </row>
    <row r="219" spans="3:9" s="41" customFormat="1" ht="24" customHeight="1" x14ac:dyDescent="0.35">
      <c r="C219" s="47" t="s">
        <v>23</v>
      </c>
      <c r="D219" s="47" t="s">
        <v>37</v>
      </c>
      <c r="E219" s="48">
        <v>1</v>
      </c>
      <c r="F219" s="48">
        <v>1</v>
      </c>
      <c r="G219" s="47" t="s">
        <v>43</v>
      </c>
      <c r="H219" s="47" t="s">
        <v>43</v>
      </c>
      <c r="I219" s="47"/>
    </row>
    <row r="220" spans="3:9" s="41" customFormat="1" ht="24" customHeight="1" x14ac:dyDescent="0.35">
      <c r="C220" s="47" t="s">
        <v>108</v>
      </c>
      <c r="D220" s="47" t="s">
        <v>37</v>
      </c>
      <c r="E220" s="48">
        <v>1</v>
      </c>
      <c r="F220" s="48">
        <v>1</v>
      </c>
      <c r="G220" s="47"/>
      <c r="H220" s="47"/>
      <c r="I220" s="47"/>
    </row>
    <row r="221" spans="3:9" s="41" customFormat="1" ht="24" customHeight="1" x14ac:dyDescent="0.35">
      <c r="C221" s="47" t="s">
        <v>23</v>
      </c>
      <c r="D221" s="47" t="s">
        <v>37</v>
      </c>
      <c r="E221" s="48">
        <v>1</v>
      </c>
      <c r="F221" s="48">
        <v>1</v>
      </c>
      <c r="G221" s="47" t="s">
        <v>73</v>
      </c>
      <c r="H221" s="47" t="s">
        <v>114</v>
      </c>
      <c r="I221" s="47"/>
    </row>
    <row r="222" spans="3:9" s="41" customFormat="1" ht="24" customHeight="1" x14ac:dyDescent="0.35">
      <c r="C222" s="47" t="s">
        <v>23</v>
      </c>
      <c r="D222" s="47" t="s">
        <v>37</v>
      </c>
      <c r="E222" s="48">
        <v>1</v>
      </c>
      <c r="F222" s="48">
        <v>1</v>
      </c>
      <c r="G222" s="47" t="s">
        <v>73</v>
      </c>
      <c r="H222" s="47" t="s">
        <v>114</v>
      </c>
      <c r="I222" s="47"/>
    </row>
    <row r="223" spans="3:9" s="41" customFormat="1" ht="24" customHeight="1" x14ac:dyDescent="0.35">
      <c r="C223" s="47" t="s">
        <v>23</v>
      </c>
      <c r="D223" s="47" t="s">
        <v>37</v>
      </c>
      <c r="E223" s="48">
        <v>1</v>
      </c>
      <c r="F223" s="48">
        <v>1</v>
      </c>
      <c r="G223" s="47" t="s">
        <v>43</v>
      </c>
      <c r="H223" s="47" t="s">
        <v>43</v>
      </c>
      <c r="I223" s="47"/>
    </row>
    <row r="224" spans="3:9" s="41" customFormat="1" ht="24" customHeight="1" x14ac:dyDescent="0.35">
      <c r="C224" s="47" t="s">
        <v>23</v>
      </c>
      <c r="D224" s="47" t="s">
        <v>37</v>
      </c>
      <c r="E224" s="48">
        <v>1</v>
      </c>
      <c r="F224" s="48">
        <v>1</v>
      </c>
      <c r="G224" s="47" t="s">
        <v>38</v>
      </c>
      <c r="H224" s="47" t="s">
        <v>38</v>
      </c>
      <c r="I224" s="47"/>
    </row>
    <row r="225" spans="3:9" s="41" customFormat="1" ht="24" customHeight="1" x14ac:dyDescent="0.35">
      <c r="C225" s="47" t="s">
        <v>23</v>
      </c>
      <c r="D225" s="47" t="s">
        <v>37</v>
      </c>
      <c r="E225" s="48">
        <v>1</v>
      </c>
      <c r="F225" s="48">
        <v>1</v>
      </c>
      <c r="G225" s="47" t="s">
        <v>73</v>
      </c>
      <c r="H225" s="47" t="s">
        <v>114</v>
      </c>
      <c r="I225" s="47"/>
    </row>
    <row r="226" spans="3:9" s="41" customFormat="1" ht="24" customHeight="1" x14ac:dyDescent="0.35">
      <c r="C226" s="47" t="s">
        <v>108</v>
      </c>
      <c r="D226" s="47" t="s">
        <v>37</v>
      </c>
      <c r="E226" s="48">
        <v>1</v>
      </c>
      <c r="F226" s="48">
        <v>1</v>
      </c>
      <c r="G226" s="47"/>
      <c r="H226" s="47"/>
      <c r="I226" s="47"/>
    </row>
    <row r="227" spans="3:9" s="41" customFormat="1" ht="24" customHeight="1" x14ac:dyDescent="0.35">
      <c r="C227" s="47" t="s">
        <v>23</v>
      </c>
      <c r="D227" s="47" t="s">
        <v>37</v>
      </c>
      <c r="E227" s="48">
        <v>1</v>
      </c>
      <c r="F227" s="48">
        <v>1</v>
      </c>
      <c r="G227" s="47" t="s">
        <v>72</v>
      </c>
      <c r="H227" s="47" t="s">
        <v>72</v>
      </c>
      <c r="I227" s="47"/>
    </row>
    <row r="228" spans="3:9" s="41" customFormat="1" ht="24" customHeight="1" x14ac:dyDescent="0.35">
      <c r="C228" s="47" t="s">
        <v>23</v>
      </c>
      <c r="D228" s="47" t="s">
        <v>37</v>
      </c>
      <c r="E228" s="48">
        <v>1</v>
      </c>
      <c r="F228" s="48">
        <v>1</v>
      </c>
      <c r="G228" s="47" t="s">
        <v>72</v>
      </c>
      <c r="H228" s="47" t="s">
        <v>72</v>
      </c>
      <c r="I228" s="47"/>
    </row>
    <row r="229" spans="3:9" s="41" customFormat="1" ht="34.5" customHeight="1" x14ac:dyDescent="0.35">
      <c r="C229" s="47" t="s">
        <v>118</v>
      </c>
      <c r="D229" s="47" t="s">
        <v>37</v>
      </c>
      <c r="E229" s="48">
        <v>1</v>
      </c>
      <c r="F229" s="48">
        <v>1</v>
      </c>
      <c r="G229" s="47" t="s">
        <v>121</v>
      </c>
      <c r="H229" s="47" t="s">
        <v>121</v>
      </c>
      <c r="I229" s="47" t="s">
        <v>36</v>
      </c>
    </row>
    <row r="230" spans="3:9" s="41" customFormat="1" ht="34.5" customHeight="1" x14ac:dyDescent="0.35">
      <c r="C230" s="47" t="s">
        <v>23</v>
      </c>
      <c r="D230" s="47" t="s">
        <v>37</v>
      </c>
      <c r="E230" s="48">
        <v>1</v>
      </c>
      <c r="F230" s="48">
        <v>1</v>
      </c>
      <c r="G230" s="47" t="s">
        <v>73</v>
      </c>
      <c r="H230" s="47" t="s">
        <v>114</v>
      </c>
      <c r="I230" s="47"/>
    </row>
    <row r="231" spans="3:9" s="41" customFormat="1" ht="24" customHeight="1" x14ac:dyDescent="0.35">
      <c r="C231" s="47" t="s">
        <v>23</v>
      </c>
      <c r="D231" s="47" t="s">
        <v>37</v>
      </c>
      <c r="E231" s="48">
        <v>1</v>
      </c>
      <c r="F231" s="48">
        <v>1</v>
      </c>
      <c r="G231" s="47" t="s">
        <v>59</v>
      </c>
      <c r="H231" s="47" t="s">
        <v>59</v>
      </c>
      <c r="I231" s="47" t="s">
        <v>31</v>
      </c>
    </row>
    <row r="232" spans="3:9" s="41" customFormat="1" ht="34.5" customHeight="1" x14ac:dyDescent="0.35">
      <c r="C232" s="47" t="s">
        <v>108</v>
      </c>
      <c r="D232" s="47" t="s">
        <v>37</v>
      </c>
      <c r="E232" s="48">
        <v>1</v>
      </c>
      <c r="F232" s="48">
        <v>1</v>
      </c>
      <c r="G232" s="47"/>
      <c r="H232" s="47"/>
      <c r="I232" s="47"/>
    </row>
    <row r="233" spans="3:9" s="41" customFormat="1" ht="24" customHeight="1" x14ac:dyDescent="0.35">
      <c r="C233" s="47" t="s">
        <v>23</v>
      </c>
      <c r="D233" s="47" t="s">
        <v>37</v>
      </c>
      <c r="E233" s="48">
        <v>1</v>
      </c>
      <c r="F233" s="48">
        <v>1</v>
      </c>
      <c r="G233" s="47" t="s">
        <v>73</v>
      </c>
      <c r="H233" s="47" t="s">
        <v>114</v>
      </c>
      <c r="I233" s="47"/>
    </row>
    <row r="234" spans="3:9" s="41" customFormat="1" ht="24" customHeight="1" x14ac:dyDescent="0.35">
      <c r="C234" s="47" t="s">
        <v>23</v>
      </c>
      <c r="D234" s="47" t="s">
        <v>37</v>
      </c>
      <c r="E234" s="48">
        <v>1</v>
      </c>
      <c r="F234" s="48">
        <v>1</v>
      </c>
      <c r="G234" s="47" t="s">
        <v>57</v>
      </c>
      <c r="H234" s="47" t="s">
        <v>57</v>
      </c>
      <c r="I234" s="47" t="s">
        <v>31</v>
      </c>
    </row>
    <row r="235" spans="3:9" s="41" customFormat="1" ht="24" customHeight="1" x14ac:dyDescent="0.35">
      <c r="C235" s="47" t="s">
        <v>23</v>
      </c>
      <c r="D235" s="47" t="s">
        <v>37</v>
      </c>
      <c r="E235" s="48">
        <v>1</v>
      </c>
      <c r="F235" s="48">
        <v>1</v>
      </c>
      <c r="G235" s="47" t="s">
        <v>43</v>
      </c>
      <c r="H235" s="47" t="s">
        <v>43</v>
      </c>
      <c r="I235" s="47" t="s">
        <v>31</v>
      </c>
    </row>
    <row r="236" spans="3:9" s="41" customFormat="1" ht="34.5" customHeight="1" x14ac:dyDescent="0.35">
      <c r="C236" s="47" t="s">
        <v>23</v>
      </c>
      <c r="D236" s="47" t="s">
        <v>37</v>
      </c>
      <c r="E236" s="48">
        <v>1</v>
      </c>
      <c r="F236" s="48">
        <v>1</v>
      </c>
      <c r="G236" s="47" t="s">
        <v>59</v>
      </c>
      <c r="H236" s="47" t="s">
        <v>59</v>
      </c>
      <c r="I236" s="47" t="s">
        <v>31</v>
      </c>
    </row>
    <row r="237" spans="3:9" s="41" customFormat="1" ht="24" customHeight="1" x14ac:dyDescent="0.35">
      <c r="C237" s="47" t="s">
        <v>23</v>
      </c>
      <c r="D237" s="47" t="s">
        <v>37</v>
      </c>
      <c r="E237" s="48">
        <v>1</v>
      </c>
      <c r="F237" s="48">
        <v>1</v>
      </c>
      <c r="G237" s="47" t="s">
        <v>59</v>
      </c>
      <c r="H237" s="47" t="s">
        <v>59</v>
      </c>
      <c r="I237" s="47"/>
    </row>
    <row r="238" spans="3:9" s="41" customFormat="1" ht="24" customHeight="1" x14ac:dyDescent="0.35">
      <c r="C238" s="47" t="s">
        <v>23</v>
      </c>
      <c r="D238" s="47" t="s">
        <v>37</v>
      </c>
      <c r="E238" s="48">
        <v>1</v>
      </c>
      <c r="F238" s="48">
        <v>1</v>
      </c>
      <c r="G238" s="47" t="s">
        <v>59</v>
      </c>
      <c r="H238" s="47" t="s">
        <v>59</v>
      </c>
      <c r="I238" s="47"/>
    </row>
    <row r="239" spans="3:9" s="41" customFormat="1" ht="24" customHeight="1" x14ac:dyDescent="0.35">
      <c r="C239" s="47" t="s">
        <v>23</v>
      </c>
      <c r="D239" s="47" t="s">
        <v>37</v>
      </c>
      <c r="E239" s="48">
        <v>1</v>
      </c>
      <c r="F239" s="48">
        <v>1</v>
      </c>
      <c r="G239" s="47" t="s">
        <v>72</v>
      </c>
      <c r="H239" s="47" t="s">
        <v>72</v>
      </c>
      <c r="I239" s="47"/>
    </row>
    <row r="240" spans="3:9" s="41" customFormat="1" ht="24" customHeight="1" x14ac:dyDescent="0.35">
      <c r="C240" s="47" t="s">
        <v>23</v>
      </c>
      <c r="D240" s="47" t="s">
        <v>37</v>
      </c>
      <c r="E240" s="48">
        <v>1</v>
      </c>
      <c r="F240" s="48">
        <v>1</v>
      </c>
      <c r="G240" s="47" t="s">
        <v>38</v>
      </c>
      <c r="H240" s="47" t="s">
        <v>38</v>
      </c>
      <c r="I240" s="47"/>
    </row>
    <row r="241" spans="3:9" s="41" customFormat="1" ht="24" customHeight="1" x14ac:dyDescent="0.35">
      <c r="C241" s="47" t="s">
        <v>23</v>
      </c>
      <c r="D241" s="47" t="s">
        <v>37</v>
      </c>
      <c r="E241" s="48">
        <v>1</v>
      </c>
      <c r="F241" s="48">
        <v>1</v>
      </c>
      <c r="G241" s="47" t="s">
        <v>72</v>
      </c>
      <c r="H241" s="47" t="s">
        <v>72</v>
      </c>
      <c r="I241" s="47"/>
    </row>
    <row r="242" spans="3:9" s="41" customFormat="1" ht="24" customHeight="1" x14ac:dyDescent="0.35">
      <c r="C242" s="47" t="s">
        <v>23</v>
      </c>
      <c r="D242" s="47" t="s">
        <v>37</v>
      </c>
      <c r="E242" s="48">
        <v>1</v>
      </c>
      <c r="F242" s="48">
        <v>1</v>
      </c>
      <c r="G242" s="47" t="s">
        <v>66</v>
      </c>
      <c r="H242" s="47" t="s">
        <v>66</v>
      </c>
      <c r="I242" s="47"/>
    </row>
    <row r="243" spans="3:9" s="41" customFormat="1" ht="24" customHeight="1" x14ac:dyDescent="0.35">
      <c r="C243" s="47" t="s">
        <v>23</v>
      </c>
      <c r="D243" s="47" t="s">
        <v>37</v>
      </c>
      <c r="E243" s="48">
        <v>1</v>
      </c>
      <c r="F243" s="48">
        <v>1</v>
      </c>
      <c r="G243" s="47" t="s">
        <v>72</v>
      </c>
      <c r="H243" s="47" t="s">
        <v>72</v>
      </c>
      <c r="I243" s="47"/>
    </row>
    <row r="244" spans="3:9" s="41" customFormat="1" ht="24" customHeight="1" x14ac:dyDescent="0.35">
      <c r="C244" s="47" t="s">
        <v>23</v>
      </c>
      <c r="D244" s="47" t="s">
        <v>37</v>
      </c>
      <c r="E244" s="48">
        <v>1</v>
      </c>
      <c r="F244" s="48">
        <v>1</v>
      </c>
      <c r="G244" s="47" t="s">
        <v>72</v>
      </c>
      <c r="H244" s="47" t="s">
        <v>72</v>
      </c>
      <c r="I244" s="47"/>
    </row>
    <row r="245" spans="3:9" s="41" customFormat="1" ht="34.5" customHeight="1" x14ac:dyDescent="0.35">
      <c r="C245" s="47" t="s">
        <v>23</v>
      </c>
      <c r="D245" s="47" t="s">
        <v>37</v>
      </c>
      <c r="E245" s="48">
        <v>1</v>
      </c>
      <c r="F245" s="48">
        <v>1</v>
      </c>
      <c r="G245" s="47" t="s">
        <v>83</v>
      </c>
      <c r="H245" s="47" t="s">
        <v>113</v>
      </c>
      <c r="I245" s="47"/>
    </row>
    <row r="246" spans="3:9" s="41" customFormat="1" ht="34.5" customHeight="1" x14ac:dyDescent="0.35">
      <c r="C246" s="47" t="s">
        <v>23</v>
      </c>
      <c r="D246" s="47" t="s">
        <v>37</v>
      </c>
      <c r="E246" s="48">
        <v>1</v>
      </c>
      <c r="F246" s="48">
        <v>1</v>
      </c>
      <c r="G246" s="47" t="s">
        <v>73</v>
      </c>
      <c r="H246" s="47" t="s">
        <v>114</v>
      </c>
      <c r="I246" s="47"/>
    </row>
    <row r="247" spans="3:9" s="41" customFormat="1" ht="24" customHeight="1" x14ac:dyDescent="0.35">
      <c r="C247" s="47" t="s">
        <v>108</v>
      </c>
      <c r="D247" s="47" t="s">
        <v>37</v>
      </c>
      <c r="E247" s="48">
        <v>1</v>
      </c>
      <c r="F247" s="48">
        <v>1</v>
      </c>
      <c r="G247" s="47"/>
      <c r="H247" s="47"/>
      <c r="I247" s="47"/>
    </row>
    <row r="248" spans="3:9" s="41" customFormat="1" ht="24" customHeight="1" x14ac:dyDescent="0.35">
      <c r="C248" s="47" t="s">
        <v>23</v>
      </c>
      <c r="D248" s="47" t="s">
        <v>37</v>
      </c>
      <c r="E248" s="48">
        <v>1</v>
      </c>
      <c r="F248" s="48">
        <v>1</v>
      </c>
      <c r="G248" s="47" t="s">
        <v>72</v>
      </c>
      <c r="H248" s="47" t="s">
        <v>72</v>
      </c>
      <c r="I248" s="47"/>
    </row>
    <row r="249" spans="3:9" s="41" customFormat="1" ht="24" customHeight="1" x14ac:dyDescent="0.35">
      <c r="C249" s="47" t="s">
        <v>108</v>
      </c>
      <c r="D249" s="47" t="s">
        <v>37</v>
      </c>
      <c r="E249" s="48">
        <v>1</v>
      </c>
      <c r="F249" s="48">
        <v>1</v>
      </c>
      <c r="G249" s="47"/>
      <c r="H249" s="47"/>
      <c r="I249" s="47"/>
    </row>
    <row r="250" spans="3:9" s="41" customFormat="1" ht="24" customHeight="1" x14ac:dyDescent="0.35">
      <c r="C250" s="47" t="s">
        <v>108</v>
      </c>
      <c r="D250" s="47" t="s">
        <v>37</v>
      </c>
      <c r="E250" s="48">
        <v>1</v>
      </c>
      <c r="F250" s="48">
        <v>1</v>
      </c>
      <c r="G250" s="47"/>
      <c r="H250" s="47"/>
      <c r="I250" s="47"/>
    </row>
    <row r="251" spans="3:9" s="41" customFormat="1" ht="24" customHeight="1" x14ac:dyDescent="0.35">
      <c r="C251" s="47" t="s">
        <v>108</v>
      </c>
      <c r="D251" s="47" t="s">
        <v>37</v>
      </c>
      <c r="E251" s="48">
        <v>1</v>
      </c>
      <c r="F251" s="48">
        <v>1</v>
      </c>
      <c r="G251" s="47"/>
      <c r="H251" s="47"/>
      <c r="I251" s="47"/>
    </row>
    <row r="252" spans="3:9" s="41" customFormat="1" ht="24" customHeight="1" x14ac:dyDescent="0.35">
      <c r="C252" s="47" t="s">
        <v>23</v>
      </c>
      <c r="D252" s="47" t="s">
        <v>37</v>
      </c>
      <c r="E252" s="48">
        <v>1</v>
      </c>
      <c r="F252" s="48">
        <v>1</v>
      </c>
      <c r="G252" s="47" t="s">
        <v>66</v>
      </c>
      <c r="H252" s="47" t="s">
        <v>66</v>
      </c>
      <c r="I252" s="47" t="s">
        <v>31</v>
      </c>
    </row>
    <row r="253" spans="3:9" s="41" customFormat="1" ht="24" customHeight="1" x14ac:dyDescent="0.35">
      <c r="C253" s="47" t="s">
        <v>23</v>
      </c>
      <c r="D253" s="47" t="s">
        <v>37</v>
      </c>
      <c r="E253" s="48">
        <v>1</v>
      </c>
      <c r="F253" s="48">
        <v>1</v>
      </c>
      <c r="G253" s="47" t="s">
        <v>72</v>
      </c>
      <c r="H253" s="47" t="s">
        <v>72</v>
      </c>
      <c r="I253" s="47"/>
    </row>
    <row r="254" spans="3:9" s="41" customFormat="1" ht="24" customHeight="1" x14ac:dyDescent="0.35">
      <c r="C254" s="47" t="s">
        <v>23</v>
      </c>
      <c r="D254" s="47" t="s">
        <v>37</v>
      </c>
      <c r="E254" s="48">
        <v>1</v>
      </c>
      <c r="F254" s="48">
        <v>1</v>
      </c>
      <c r="G254" s="47" t="s">
        <v>73</v>
      </c>
      <c r="H254" s="47" t="s">
        <v>114</v>
      </c>
      <c r="I254" s="47"/>
    </row>
    <row r="255" spans="3:9" s="41" customFormat="1" ht="24" customHeight="1" x14ac:dyDescent="0.35">
      <c r="C255" s="47" t="s">
        <v>23</v>
      </c>
      <c r="D255" s="47" t="s">
        <v>37</v>
      </c>
      <c r="E255" s="48">
        <v>1</v>
      </c>
      <c r="F255" s="48">
        <v>1</v>
      </c>
      <c r="G255" s="47" t="s">
        <v>72</v>
      </c>
      <c r="H255" s="47" t="s">
        <v>72</v>
      </c>
      <c r="I255" s="47"/>
    </row>
    <row r="256" spans="3:9" s="41" customFormat="1" ht="24" customHeight="1" x14ac:dyDescent="0.35">
      <c r="C256" s="47" t="s">
        <v>23</v>
      </c>
      <c r="D256" s="47" t="s">
        <v>37</v>
      </c>
      <c r="E256" s="48">
        <v>1</v>
      </c>
      <c r="F256" s="48">
        <v>1</v>
      </c>
      <c r="G256" s="47" t="s">
        <v>73</v>
      </c>
      <c r="H256" s="47" t="s">
        <v>114</v>
      </c>
      <c r="I256" s="47"/>
    </row>
    <row r="257" spans="3:9" s="41" customFormat="1" ht="24" customHeight="1" x14ac:dyDescent="0.35">
      <c r="C257" s="47" t="s">
        <v>23</v>
      </c>
      <c r="D257" s="47" t="s">
        <v>37</v>
      </c>
      <c r="E257" s="48">
        <v>1</v>
      </c>
      <c r="F257" s="48">
        <v>1</v>
      </c>
      <c r="G257" s="47" t="s">
        <v>72</v>
      </c>
      <c r="H257" s="47" t="s">
        <v>72</v>
      </c>
      <c r="I257" s="47"/>
    </row>
    <row r="258" spans="3:9" s="41" customFormat="1" ht="24" customHeight="1" x14ac:dyDescent="0.35">
      <c r="C258" s="47" t="s">
        <v>23</v>
      </c>
      <c r="D258" s="47" t="s">
        <v>37</v>
      </c>
      <c r="E258" s="48">
        <v>1</v>
      </c>
      <c r="F258" s="48">
        <v>1</v>
      </c>
      <c r="G258" s="47" t="s">
        <v>73</v>
      </c>
      <c r="H258" s="47" t="s">
        <v>114</v>
      </c>
      <c r="I258" s="47"/>
    </row>
    <row r="259" spans="3:9" s="41" customFormat="1" ht="24" customHeight="1" x14ac:dyDescent="0.35">
      <c r="C259" s="47" t="s">
        <v>23</v>
      </c>
      <c r="D259" s="47" t="s">
        <v>37</v>
      </c>
      <c r="E259" s="48">
        <v>1</v>
      </c>
      <c r="F259" s="48">
        <v>1</v>
      </c>
      <c r="G259" s="47" t="s">
        <v>59</v>
      </c>
      <c r="H259" s="47" t="s">
        <v>59</v>
      </c>
      <c r="I259" s="47" t="s">
        <v>31</v>
      </c>
    </row>
    <row r="260" spans="3:9" s="41" customFormat="1" ht="24" customHeight="1" x14ac:dyDescent="0.35">
      <c r="C260" s="47" t="s">
        <v>23</v>
      </c>
      <c r="D260" s="47" t="s">
        <v>37</v>
      </c>
      <c r="E260" s="48">
        <v>1</v>
      </c>
      <c r="F260" s="48">
        <v>1</v>
      </c>
      <c r="G260" s="47" t="s">
        <v>72</v>
      </c>
      <c r="H260" s="47" t="s">
        <v>72</v>
      </c>
      <c r="I260" s="47"/>
    </row>
    <row r="261" spans="3:9" s="41" customFormat="1" ht="24" customHeight="1" x14ac:dyDescent="0.35">
      <c r="C261" s="47" t="s">
        <v>23</v>
      </c>
      <c r="D261" s="47" t="s">
        <v>37</v>
      </c>
      <c r="E261" s="48">
        <v>1</v>
      </c>
      <c r="F261" s="48">
        <v>1</v>
      </c>
      <c r="G261" s="47" t="s">
        <v>72</v>
      </c>
      <c r="H261" s="47" t="s">
        <v>72</v>
      </c>
      <c r="I261" s="47"/>
    </row>
    <row r="262" spans="3:9" s="41" customFormat="1" ht="24" customHeight="1" x14ac:dyDescent="0.35">
      <c r="C262" s="47" t="s">
        <v>23</v>
      </c>
      <c r="D262" s="47" t="s">
        <v>37</v>
      </c>
      <c r="E262" s="48">
        <v>1</v>
      </c>
      <c r="F262" s="48">
        <v>1</v>
      </c>
      <c r="G262" s="47" t="s">
        <v>72</v>
      </c>
      <c r="H262" s="47" t="s">
        <v>72</v>
      </c>
      <c r="I262" s="47"/>
    </row>
    <row r="263" spans="3:9" s="41" customFormat="1" ht="24" customHeight="1" x14ac:dyDescent="0.35">
      <c r="C263" s="47" t="s">
        <v>23</v>
      </c>
      <c r="D263" s="47" t="s">
        <v>37</v>
      </c>
      <c r="E263" s="48">
        <v>1</v>
      </c>
      <c r="F263" s="48">
        <v>1</v>
      </c>
      <c r="G263" s="47" t="s">
        <v>43</v>
      </c>
      <c r="H263" s="47" t="s">
        <v>43</v>
      </c>
      <c r="I263" s="47" t="s">
        <v>31</v>
      </c>
    </row>
    <row r="264" spans="3:9" s="41" customFormat="1" ht="24" customHeight="1" x14ac:dyDescent="0.35">
      <c r="C264" s="47" t="s">
        <v>23</v>
      </c>
      <c r="D264" s="47" t="s">
        <v>37</v>
      </c>
      <c r="E264" s="48">
        <v>1</v>
      </c>
      <c r="F264" s="48">
        <v>1</v>
      </c>
      <c r="G264" s="47" t="s">
        <v>59</v>
      </c>
      <c r="H264" s="47" t="s">
        <v>59</v>
      </c>
      <c r="I264" s="47"/>
    </row>
    <row r="265" spans="3:9" s="41" customFormat="1" ht="24" customHeight="1" x14ac:dyDescent="0.35">
      <c r="C265" s="47" t="s">
        <v>23</v>
      </c>
      <c r="D265" s="47" t="s">
        <v>37</v>
      </c>
      <c r="E265" s="48">
        <v>1</v>
      </c>
      <c r="F265" s="48">
        <v>1</v>
      </c>
      <c r="G265" s="47" t="s">
        <v>73</v>
      </c>
      <c r="H265" s="47" t="s">
        <v>114</v>
      </c>
      <c r="I265" s="47"/>
    </row>
    <row r="266" spans="3:9" s="41" customFormat="1" ht="24" customHeight="1" x14ac:dyDescent="0.35">
      <c r="C266" s="47" t="s">
        <v>23</v>
      </c>
      <c r="D266" s="47" t="s">
        <v>37</v>
      </c>
      <c r="E266" s="48">
        <v>1</v>
      </c>
      <c r="F266" s="48">
        <v>1</v>
      </c>
      <c r="G266" s="47" t="s">
        <v>72</v>
      </c>
      <c r="H266" s="47" t="s">
        <v>72</v>
      </c>
      <c r="I266" s="47"/>
    </row>
    <row r="267" spans="3:9" s="41" customFormat="1" ht="24" customHeight="1" x14ac:dyDescent="0.35">
      <c r="C267" s="47" t="s">
        <v>23</v>
      </c>
      <c r="D267" s="47" t="s">
        <v>37</v>
      </c>
      <c r="E267" s="48">
        <v>1</v>
      </c>
      <c r="F267" s="48">
        <v>1</v>
      </c>
      <c r="G267" s="47" t="s">
        <v>43</v>
      </c>
      <c r="H267" s="47" t="s">
        <v>43</v>
      </c>
      <c r="I267" s="47"/>
    </row>
    <row r="268" spans="3:9" s="41" customFormat="1" ht="24" customHeight="1" x14ac:dyDescent="0.35">
      <c r="C268" s="47" t="s">
        <v>23</v>
      </c>
      <c r="D268" s="47" t="s">
        <v>37</v>
      </c>
      <c r="E268" s="48">
        <v>1</v>
      </c>
      <c r="F268" s="48">
        <v>1</v>
      </c>
      <c r="G268" s="47" t="s">
        <v>38</v>
      </c>
      <c r="H268" s="47" t="s">
        <v>38</v>
      </c>
      <c r="I268" s="47"/>
    </row>
    <row r="269" spans="3:9" s="41" customFormat="1" ht="24" customHeight="1" x14ac:dyDescent="0.35">
      <c r="C269" s="47" t="s">
        <v>23</v>
      </c>
      <c r="D269" s="47" t="s">
        <v>37</v>
      </c>
      <c r="E269" s="48">
        <v>1</v>
      </c>
      <c r="F269" s="48">
        <v>1</v>
      </c>
      <c r="G269" s="47" t="s">
        <v>38</v>
      </c>
      <c r="H269" s="47" t="s">
        <v>38</v>
      </c>
      <c r="I269" s="47"/>
    </row>
    <row r="270" spans="3:9" s="41" customFormat="1" ht="24" customHeight="1" x14ac:dyDescent="0.35">
      <c r="C270" s="47" t="s">
        <v>23</v>
      </c>
      <c r="D270" s="47" t="s">
        <v>37</v>
      </c>
      <c r="E270" s="48">
        <v>1</v>
      </c>
      <c r="F270" s="48">
        <v>1</v>
      </c>
      <c r="G270" s="47" t="s">
        <v>38</v>
      </c>
      <c r="H270" s="47" t="s">
        <v>38</v>
      </c>
      <c r="I270" s="47"/>
    </row>
    <row r="271" spans="3:9" s="41" customFormat="1" ht="24" customHeight="1" x14ac:dyDescent="0.35">
      <c r="C271" s="47" t="s">
        <v>108</v>
      </c>
      <c r="D271" s="47" t="s">
        <v>37</v>
      </c>
      <c r="E271" s="48">
        <v>1</v>
      </c>
      <c r="F271" s="48">
        <v>1</v>
      </c>
      <c r="G271" s="47"/>
      <c r="H271" s="47"/>
      <c r="I271" s="47"/>
    </row>
    <row r="272" spans="3:9" s="41" customFormat="1" ht="24" customHeight="1" x14ac:dyDescent="0.35">
      <c r="C272" s="47" t="s">
        <v>23</v>
      </c>
      <c r="D272" s="47" t="s">
        <v>37</v>
      </c>
      <c r="E272" s="48">
        <v>1</v>
      </c>
      <c r="F272" s="48">
        <v>1</v>
      </c>
      <c r="G272" s="47" t="s">
        <v>59</v>
      </c>
      <c r="H272" s="47" t="s">
        <v>59</v>
      </c>
      <c r="I272" s="47"/>
    </row>
    <row r="273" spans="3:9" s="41" customFormat="1" ht="24" customHeight="1" x14ac:dyDescent="0.35">
      <c r="C273" s="47" t="s">
        <v>108</v>
      </c>
      <c r="D273" s="47" t="s">
        <v>37</v>
      </c>
      <c r="E273" s="48">
        <v>1</v>
      </c>
      <c r="F273" s="48">
        <v>1</v>
      </c>
      <c r="G273" s="47"/>
      <c r="H273" s="47"/>
      <c r="I273" s="47"/>
    </row>
    <row r="274" spans="3:9" s="41" customFormat="1" ht="24" customHeight="1" x14ac:dyDescent="0.35">
      <c r="C274" s="47" t="s">
        <v>108</v>
      </c>
      <c r="D274" s="47" t="s">
        <v>37</v>
      </c>
      <c r="E274" s="48">
        <v>1</v>
      </c>
      <c r="F274" s="48">
        <v>1</v>
      </c>
      <c r="G274" s="47"/>
      <c r="H274" s="47"/>
      <c r="I274" s="47"/>
    </row>
    <row r="275" spans="3:9" s="41" customFormat="1" ht="24" customHeight="1" x14ac:dyDescent="0.35">
      <c r="C275" s="47" t="s">
        <v>108</v>
      </c>
      <c r="D275" s="47" t="s">
        <v>37</v>
      </c>
      <c r="E275" s="48">
        <v>1</v>
      </c>
      <c r="F275" s="48">
        <v>1</v>
      </c>
      <c r="G275" s="47"/>
      <c r="H275" s="47"/>
      <c r="I275" s="47"/>
    </row>
    <row r="276" spans="3:9" s="41" customFormat="1" ht="24" customHeight="1" x14ac:dyDescent="0.35">
      <c r="C276" s="47" t="s">
        <v>23</v>
      </c>
      <c r="D276" s="47" t="s">
        <v>37</v>
      </c>
      <c r="E276" s="48">
        <v>1</v>
      </c>
      <c r="F276" s="48">
        <v>1</v>
      </c>
      <c r="G276" s="47" t="s">
        <v>82</v>
      </c>
      <c r="H276" s="47" t="s">
        <v>82</v>
      </c>
      <c r="I276" s="47"/>
    </row>
    <row r="277" spans="3:9" s="41" customFormat="1" ht="24" customHeight="1" x14ac:dyDescent="0.35">
      <c r="C277" s="47" t="s">
        <v>108</v>
      </c>
      <c r="D277" s="47" t="s">
        <v>37</v>
      </c>
      <c r="E277" s="48">
        <v>1</v>
      </c>
      <c r="F277" s="48">
        <v>1</v>
      </c>
      <c r="G277" s="47"/>
      <c r="H277" s="47"/>
      <c r="I277" s="47"/>
    </row>
    <row r="278" spans="3:9" s="41" customFormat="1" ht="24" customHeight="1" x14ac:dyDescent="0.35">
      <c r="C278" s="47" t="s">
        <v>108</v>
      </c>
      <c r="D278" s="47" t="s">
        <v>37</v>
      </c>
      <c r="E278" s="48">
        <v>1</v>
      </c>
      <c r="F278" s="48">
        <v>1</v>
      </c>
      <c r="G278" s="47"/>
      <c r="H278" s="47"/>
      <c r="I278" s="47"/>
    </row>
    <row r="279" spans="3:9" s="41" customFormat="1" ht="24" customHeight="1" x14ac:dyDescent="0.35">
      <c r="C279" s="47" t="s">
        <v>118</v>
      </c>
      <c r="D279" s="47" t="s">
        <v>122</v>
      </c>
      <c r="E279" s="48">
        <v>130000</v>
      </c>
      <c r="F279" s="48">
        <v>130000</v>
      </c>
      <c r="G279" s="47" t="s">
        <v>123</v>
      </c>
      <c r="H279" s="47" t="s">
        <v>123</v>
      </c>
      <c r="I279" s="47"/>
    </row>
    <row r="280" spans="3:9" s="41" customFormat="1" ht="24" customHeight="1" x14ac:dyDescent="0.35">
      <c r="C280" s="47" t="s">
        <v>23</v>
      </c>
      <c r="D280" s="47" t="s">
        <v>69</v>
      </c>
      <c r="E280" s="48">
        <v>120</v>
      </c>
      <c r="F280" s="48">
        <v>120</v>
      </c>
      <c r="G280" s="47" t="s">
        <v>106</v>
      </c>
      <c r="H280" s="47" t="s">
        <v>106</v>
      </c>
      <c r="I280" s="47"/>
    </row>
    <row r="281" spans="3:9" s="41" customFormat="1" ht="24" customHeight="1" x14ac:dyDescent="0.35">
      <c r="C281" s="47" t="s">
        <v>118</v>
      </c>
      <c r="D281" s="47" t="s">
        <v>69</v>
      </c>
      <c r="E281" s="48">
        <v>120</v>
      </c>
      <c r="F281" s="48">
        <v>120</v>
      </c>
      <c r="G281" s="47" t="s">
        <v>106</v>
      </c>
      <c r="H281" s="47" t="s">
        <v>106</v>
      </c>
      <c r="I281" s="47"/>
    </row>
    <row r="282" spans="3:9" s="41" customFormat="1" ht="24" customHeight="1" x14ac:dyDescent="0.35">
      <c r="C282" s="47" t="s">
        <v>23</v>
      </c>
      <c r="D282" s="47" t="s">
        <v>110</v>
      </c>
      <c r="E282" s="48">
        <v>120</v>
      </c>
      <c r="F282" s="48">
        <v>120</v>
      </c>
      <c r="G282" s="47" t="s">
        <v>68</v>
      </c>
      <c r="H282" s="47" t="s">
        <v>68</v>
      </c>
      <c r="I282" s="47"/>
    </row>
    <row r="283" spans="3:9" s="41" customFormat="1" ht="24" customHeight="1" x14ac:dyDescent="0.35">
      <c r="C283" s="47" t="s">
        <v>23</v>
      </c>
      <c r="D283" s="47" t="s">
        <v>110</v>
      </c>
      <c r="E283" s="48">
        <v>120</v>
      </c>
      <c r="F283" s="48">
        <v>113</v>
      </c>
      <c r="G283" s="47" t="s">
        <v>67</v>
      </c>
      <c r="H283" s="47" t="s">
        <v>67</v>
      </c>
      <c r="I283" s="47"/>
    </row>
    <row r="284" spans="3:9" s="41" customFormat="1" ht="24" customHeight="1" x14ac:dyDescent="0.35">
      <c r="C284" s="47" t="s">
        <v>23</v>
      </c>
      <c r="D284" s="47" t="s">
        <v>110</v>
      </c>
      <c r="E284" s="48">
        <v>120</v>
      </c>
      <c r="F284" s="48">
        <v>120</v>
      </c>
      <c r="G284" s="47" t="s">
        <v>74</v>
      </c>
      <c r="H284" s="47" t="s">
        <v>74</v>
      </c>
      <c r="I284" s="47"/>
    </row>
    <row r="285" spans="3:9" s="41" customFormat="1" ht="24" customHeight="1" x14ac:dyDescent="0.35">
      <c r="C285" s="47" t="s">
        <v>23</v>
      </c>
      <c r="D285" s="47" t="s">
        <v>110</v>
      </c>
      <c r="E285" s="48">
        <v>120</v>
      </c>
      <c r="F285" s="48">
        <v>120</v>
      </c>
      <c r="G285" s="47" t="s">
        <v>74</v>
      </c>
      <c r="H285" s="47" t="s">
        <v>74</v>
      </c>
      <c r="I285" s="47"/>
    </row>
    <row r="286" spans="3:9" s="41" customFormat="1" ht="24" customHeight="1" x14ac:dyDescent="0.35">
      <c r="C286" s="47" t="s">
        <v>23</v>
      </c>
      <c r="D286" s="47" t="s">
        <v>110</v>
      </c>
      <c r="E286" s="48">
        <v>120</v>
      </c>
      <c r="F286" s="48">
        <v>120</v>
      </c>
      <c r="G286" s="47" t="s">
        <v>74</v>
      </c>
      <c r="H286" s="47" t="s">
        <v>74</v>
      </c>
      <c r="I286" s="47"/>
    </row>
    <row r="287" spans="3:9" s="41" customFormat="1" ht="24" customHeight="1" x14ac:dyDescent="0.35">
      <c r="C287" s="47" t="s">
        <v>23</v>
      </c>
      <c r="D287" s="47" t="s">
        <v>110</v>
      </c>
      <c r="E287" s="48">
        <v>120</v>
      </c>
      <c r="F287" s="48">
        <v>120</v>
      </c>
      <c r="G287" s="47" t="s">
        <v>74</v>
      </c>
      <c r="H287" s="47" t="s">
        <v>74</v>
      </c>
      <c r="I287" s="47"/>
    </row>
    <row r="288" spans="3:9" s="41" customFormat="1" ht="24" customHeight="1" x14ac:dyDescent="0.35">
      <c r="C288" s="47" t="s">
        <v>23</v>
      </c>
      <c r="D288" s="47" t="s">
        <v>110</v>
      </c>
      <c r="E288" s="48">
        <v>120</v>
      </c>
      <c r="F288" s="48">
        <v>120</v>
      </c>
      <c r="G288" s="47" t="s">
        <v>74</v>
      </c>
      <c r="H288" s="47" t="s">
        <v>74</v>
      </c>
      <c r="I288" s="47"/>
    </row>
    <row r="289" spans="3:9" s="41" customFormat="1" ht="24" customHeight="1" x14ac:dyDescent="0.35">
      <c r="C289" s="47" t="s">
        <v>23</v>
      </c>
      <c r="D289" s="47" t="s">
        <v>110</v>
      </c>
      <c r="E289" s="48">
        <v>120</v>
      </c>
      <c r="F289" s="48">
        <v>120</v>
      </c>
      <c r="G289" s="47" t="s">
        <v>67</v>
      </c>
      <c r="H289" s="47" t="s">
        <v>67</v>
      </c>
      <c r="I289" s="47"/>
    </row>
    <row r="290" spans="3:9" s="41" customFormat="1" ht="24" customHeight="1" x14ac:dyDescent="0.35">
      <c r="C290" s="47" t="s">
        <v>118</v>
      </c>
      <c r="D290" s="47" t="s">
        <v>24</v>
      </c>
      <c r="E290" s="48">
        <v>1</v>
      </c>
      <c r="F290" s="48">
        <v>1</v>
      </c>
      <c r="G290" s="47" t="s">
        <v>27</v>
      </c>
      <c r="H290" s="47" t="s">
        <v>27</v>
      </c>
      <c r="I290" s="47" t="s">
        <v>36</v>
      </c>
    </row>
    <row r="291" spans="3:9" s="41" customFormat="1" ht="24" customHeight="1" x14ac:dyDescent="0.35">
      <c r="C291" s="47" t="s">
        <v>23</v>
      </c>
      <c r="D291" s="47" t="s">
        <v>37</v>
      </c>
      <c r="E291" s="48">
        <v>1</v>
      </c>
      <c r="F291" s="48">
        <v>1</v>
      </c>
      <c r="G291" s="47" t="s">
        <v>43</v>
      </c>
      <c r="H291" s="47" t="s">
        <v>43</v>
      </c>
      <c r="I291" s="47"/>
    </row>
    <row r="292" spans="3:9" s="41" customFormat="1" ht="24" customHeight="1" x14ac:dyDescent="0.35">
      <c r="C292" s="47" t="s">
        <v>23</v>
      </c>
      <c r="D292" s="47" t="s">
        <v>37</v>
      </c>
      <c r="E292" s="48">
        <v>1</v>
      </c>
      <c r="F292" s="48">
        <v>1</v>
      </c>
      <c r="G292" s="47" t="s">
        <v>73</v>
      </c>
      <c r="H292" s="47" t="s">
        <v>114</v>
      </c>
      <c r="I292" s="47"/>
    </row>
    <row r="293" spans="3:9" s="41" customFormat="1" ht="24" customHeight="1" x14ac:dyDescent="0.35">
      <c r="C293" s="47" t="s">
        <v>23</v>
      </c>
      <c r="D293" s="47" t="s">
        <v>37</v>
      </c>
      <c r="E293" s="48">
        <v>1</v>
      </c>
      <c r="F293" s="48">
        <v>1</v>
      </c>
      <c r="G293" s="47" t="s">
        <v>57</v>
      </c>
      <c r="H293" s="47" t="s">
        <v>57</v>
      </c>
      <c r="I293" s="47"/>
    </row>
    <row r="294" spans="3:9" s="41" customFormat="1" ht="24" customHeight="1" x14ac:dyDescent="0.35">
      <c r="C294" s="47" t="s">
        <v>108</v>
      </c>
      <c r="D294" s="47" t="s">
        <v>37</v>
      </c>
      <c r="E294" s="48">
        <v>1</v>
      </c>
      <c r="F294" s="48">
        <v>1</v>
      </c>
      <c r="G294" s="47"/>
      <c r="H294" s="47"/>
      <c r="I294" s="47"/>
    </row>
    <row r="295" spans="3:9" s="41" customFormat="1" ht="24" customHeight="1" x14ac:dyDescent="0.35">
      <c r="C295" s="47" t="s">
        <v>23</v>
      </c>
      <c r="D295" s="47" t="s">
        <v>37</v>
      </c>
      <c r="E295" s="48">
        <v>1</v>
      </c>
      <c r="F295" s="48">
        <v>1</v>
      </c>
      <c r="G295" s="47" t="s">
        <v>38</v>
      </c>
      <c r="H295" s="47" t="s">
        <v>38</v>
      </c>
      <c r="I295" s="47"/>
    </row>
    <row r="296" spans="3:9" s="41" customFormat="1" ht="24" customHeight="1" x14ac:dyDescent="0.35">
      <c r="C296" s="47" t="s">
        <v>23</v>
      </c>
      <c r="D296" s="47" t="s">
        <v>37</v>
      </c>
      <c r="E296" s="48">
        <v>1</v>
      </c>
      <c r="F296" s="48">
        <v>1</v>
      </c>
      <c r="G296" s="47" t="s">
        <v>73</v>
      </c>
      <c r="H296" s="47" t="s">
        <v>114</v>
      </c>
      <c r="I296" s="47"/>
    </row>
    <row r="297" spans="3:9" s="41" customFormat="1" ht="24" customHeight="1" x14ac:dyDescent="0.35">
      <c r="C297" s="47" t="s">
        <v>23</v>
      </c>
      <c r="D297" s="47" t="s">
        <v>37</v>
      </c>
      <c r="E297" s="48">
        <v>1</v>
      </c>
      <c r="F297" s="48">
        <v>1</v>
      </c>
      <c r="G297" s="47" t="s">
        <v>73</v>
      </c>
      <c r="H297" s="47" t="s">
        <v>114</v>
      </c>
      <c r="I297" s="47"/>
    </row>
    <row r="298" spans="3:9" s="41" customFormat="1" ht="24" customHeight="1" x14ac:dyDescent="0.35">
      <c r="C298" s="47" t="s">
        <v>23</v>
      </c>
      <c r="D298" s="47" t="s">
        <v>37</v>
      </c>
      <c r="E298" s="48">
        <v>1</v>
      </c>
      <c r="F298" s="48">
        <v>1</v>
      </c>
      <c r="G298" s="47" t="s">
        <v>38</v>
      </c>
      <c r="H298" s="47" t="s">
        <v>38</v>
      </c>
      <c r="I298" s="47"/>
    </row>
    <row r="299" spans="3:9" s="41" customFormat="1" ht="24" customHeight="1" x14ac:dyDescent="0.35">
      <c r="C299" s="47" t="s">
        <v>23</v>
      </c>
      <c r="D299" s="47" t="s">
        <v>37</v>
      </c>
      <c r="E299" s="48">
        <v>1</v>
      </c>
      <c r="F299" s="48">
        <v>1</v>
      </c>
      <c r="G299" s="47" t="s">
        <v>72</v>
      </c>
      <c r="H299" s="47" t="s">
        <v>72</v>
      </c>
      <c r="I299" s="47"/>
    </row>
    <row r="300" spans="3:9" s="41" customFormat="1" ht="24" customHeight="1" x14ac:dyDescent="0.35">
      <c r="C300" s="47" t="s">
        <v>23</v>
      </c>
      <c r="D300" s="47" t="s">
        <v>37</v>
      </c>
      <c r="E300" s="48">
        <v>1</v>
      </c>
      <c r="F300" s="48">
        <v>1</v>
      </c>
      <c r="G300" s="47" t="s">
        <v>73</v>
      </c>
      <c r="H300" s="47" t="s">
        <v>114</v>
      </c>
      <c r="I300" s="47"/>
    </row>
    <row r="301" spans="3:9" s="41" customFormat="1" ht="24" customHeight="1" x14ac:dyDescent="0.35">
      <c r="C301" s="47" t="s">
        <v>23</v>
      </c>
      <c r="D301" s="47" t="s">
        <v>37</v>
      </c>
      <c r="E301" s="48">
        <v>1</v>
      </c>
      <c r="F301" s="48">
        <v>1</v>
      </c>
      <c r="G301" s="47" t="s">
        <v>38</v>
      </c>
      <c r="H301" s="47" t="s">
        <v>38</v>
      </c>
      <c r="I301" s="47"/>
    </row>
    <row r="302" spans="3:9" s="41" customFormat="1" ht="24" customHeight="1" x14ac:dyDescent="0.35">
      <c r="C302" s="47" t="s">
        <v>23</v>
      </c>
      <c r="D302" s="47" t="s">
        <v>37</v>
      </c>
      <c r="E302" s="48">
        <v>1</v>
      </c>
      <c r="F302" s="48">
        <v>1</v>
      </c>
      <c r="G302" s="47" t="s">
        <v>73</v>
      </c>
      <c r="H302" s="47" t="s">
        <v>114</v>
      </c>
      <c r="I302" s="47"/>
    </row>
    <row r="303" spans="3:9" s="41" customFormat="1" ht="24" customHeight="1" x14ac:dyDescent="0.35">
      <c r="C303" s="47" t="s">
        <v>23</v>
      </c>
      <c r="D303" s="47" t="s">
        <v>37</v>
      </c>
      <c r="E303" s="48">
        <v>1</v>
      </c>
      <c r="F303" s="48">
        <v>1</v>
      </c>
      <c r="G303" s="47" t="s">
        <v>73</v>
      </c>
      <c r="H303" s="47" t="s">
        <v>114</v>
      </c>
      <c r="I303" s="47"/>
    </row>
    <row r="304" spans="3:9" s="41" customFormat="1" ht="24" customHeight="1" x14ac:dyDescent="0.35">
      <c r="C304" s="47" t="s">
        <v>23</v>
      </c>
      <c r="D304" s="47" t="s">
        <v>37</v>
      </c>
      <c r="E304" s="48">
        <v>1</v>
      </c>
      <c r="F304" s="48">
        <v>1</v>
      </c>
      <c r="G304" s="47" t="s">
        <v>72</v>
      </c>
      <c r="H304" s="47" t="s">
        <v>72</v>
      </c>
      <c r="I304" s="47"/>
    </row>
    <row r="305" spans="3:9" s="41" customFormat="1" ht="24" customHeight="1" x14ac:dyDescent="0.35">
      <c r="C305" s="47" t="s">
        <v>108</v>
      </c>
      <c r="D305" s="47" t="s">
        <v>37</v>
      </c>
      <c r="E305" s="48">
        <v>1</v>
      </c>
      <c r="F305" s="48">
        <v>1</v>
      </c>
      <c r="G305" s="47"/>
      <c r="H305" s="47"/>
      <c r="I305" s="47"/>
    </row>
    <row r="306" spans="3:9" s="41" customFormat="1" ht="24" customHeight="1" x14ac:dyDescent="0.35">
      <c r="C306" s="47" t="s">
        <v>108</v>
      </c>
      <c r="D306" s="47" t="s">
        <v>37</v>
      </c>
      <c r="E306" s="48">
        <v>1</v>
      </c>
      <c r="F306" s="48">
        <v>1</v>
      </c>
      <c r="G306" s="47"/>
      <c r="H306" s="47"/>
      <c r="I306" s="47"/>
    </row>
    <row r="307" spans="3:9" s="41" customFormat="1" ht="24" customHeight="1" x14ac:dyDescent="0.35">
      <c r="C307" s="47" t="s">
        <v>108</v>
      </c>
      <c r="D307" s="47" t="s">
        <v>37</v>
      </c>
      <c r="E307" s="48">
        <v>1</v>
      </c>
      <c r="F307" s="48">
        <v>1</v>
      </c>
      <c r="G307" s="47"/>
      <c r="H307" s="47"/>
      <c r="I307" s="47"/>
    </row>
    <row r="308" spans="3:9" s="41" customFormat="1" ht="24" customHeight="1" x14ac:dyDescent="0.35">
      <c r="C308" s="47" t="s">
        <v>108</v>
      </c>
      <c r="D308" s="47" t="s">
        <v>37</v>
      </c>
      <c r="E308" s="48">
        <v>1</v>
      </c>
      <c r="F308" s="48">
        <v>1</v>
      </c>
      <c r="G308" s="47"/>
      <c r="H308" s="47"/>
      <c r="I308" s="47"/>
    </row>
    <row r="309" spans="3:9" s="41" customFormat="1" ht="24" customHeight="1" x14ac:dyDescent="0.35">
      <c r="C309" s="47" t="s">
        <v>108</v>
      </c>
      <c r="D309" s="47" t="s">
        <v>37</v>
      </c>
      <c r="E309" s="48">
        <v>1</v>
      </c>
      <c r="F309" s="48">
        <v>1</v>
      </c>
      <c r="G309" s="47"/>
      <c r="H309" s="47"/>
      <c r="I309" s="47"/>
    </row>
    <row r="310" spans="3:9" s="41" customFormat="1" ht="24" customHeight="1" x14ac:dyDescent="0.35">
      <c r="C310" s="47" t="s">
        <v>23</v>
      </c>
      <c r="D310" s="47" t="s">
        <v>37</v>
      </c>
      <c r="E310" s="48">
        <v>1</v>
      </c>
      <c r="F310" s="48">
        <v>1</v>
      </c>
      <c r="G310" s="47" t="s">
        <v>73</v>
      </c>
      <c r="H310" s="47" t="s">
        <v>114</v>
      </c>
      <c r="I310" s="47"/>
    </row>
    <row r="311" spans="3:9" s="41" customFormat="1" ht="24" customHeight="1" x14ac:dyDescent="0.35">
      <c r="C311" s="47" t="s">
        <v>23</v>
      </c>
      <c r="D311" s="47" t="s">
        <v>37</v>
      </c>
      <c r="E311" s="48">
        <v>1</v>
      </c>
      <c r="F311" s="48">
        <v>1</v>
      </c>
      <c r="G311" s="47" t="s">
        <v>38</v>
      </c>
      <c r="H311" s="47" t="s">
        <v>38</v>
      </c>
      <c r="I311" s="47"/>
    </row>
    <row r="312" spans="3:9" s="41" customFormat="1" ht="24" customHeight="1" x14ac:dyDescent="0.35">
      <c r="C312" s="47" t="s">
        <v>23</v>
      </c>
      <c r="D312" s="47" t="s">
        <v>37</v>
      </c>
      <c r="E312" s="48">
        <v>1</v>
      </c>
      <c r="F312" s="48">
        <v>1</v>
      </c>
      <c r="G312" s="47" t="s">
        <v>73</v>
      </c>
      <c r="H312" s="47" t="s">
        <v>114</v>
      </c>
      <c r="I312" s="47"/>
    </row>
    <row r="313" spans="3:9" s="41" customFormat="1" ht="24" customHeight="1" x14ac:dyDescent="0.35">
      <c r="C313" s="47" t="s">
        <v>23</v>
      </c>
      <c r="D313" s="47" t="s">
        <v>37</v>
      </c>
      <c r="E313" s="48">
        <v>1</v>
      </c>
      <c r="F313" s="48">
        <v>1</v>
      </c>
      <c r="G313" s="47" t="s">
        <v>73</v>
      </c>
      <c r="H313" s="47" t="s">
        <v>114</v>
      </c>
      <c r="I313" s="47"/>
    </row>
    <row r="314" spans="3:9" s="41" customFormat="1" ht="24" customHeight="1" x14ac:dyDescent="0.35">
      <c r="C314" s="47" t="s">
        <v>23</v>
      </c>
      <c r="D314" s="47" t="s">
        <v>37</v>
      </c>
      <c r="E314" s="48">
        <v>1</v>
      </c>
      <c r="F314" s="48">
        <v>1</v>
      </c>
      <c r="G314" s="47" t="s">
        <v>73</v>
      </c>
      <c r="H314" s="47" t="s">
        <v>114</v>
      </c>
      <c r="I314" s="47"/>
    </row>
    <row r="315" spans="3:9" s="41" customFormat="1" ht="24" customHeight="1" x14ac:dyDescent="0.35">
      <c r="C315" s="47" t="s">
        <v>23</v>
      </c>
      <c r="D315" s="47" t="s">
        <v>37</v>
      </c>
      <c r="E315" s="48">
        <v>1</v>
      </c>
      <c r="F315" s="48">
        <v>1</v>
      </c>
      <c r="G315" s="47" t="s">
        <v>73</v>
      </c>
      <c r="H315" s="47" t="s">
        <v>114</v>
      </c>
      <c r="I315" s="47"/>
    </row>
    <row r="316" spans="3:9" s="41" customFormat="1" ht="24" customHeight="1" x14ac:dyDescent="0.35">
      <c r="C316" s="47" t="s">
        <v>23</v>
      </c>
      <c r="D316" s="47" t="s">
        <v>37</v>
      </c>
      <c r="E316" s="48">
        <v>1</v>
      </c>
      <c r="F316" s="48">
        <v>1</v>
      </c>
      <c r="G316" s="47" t="s">
        <v>72</v>
      </c>
      <c r="H316" s="47" t="s">
        <v>72</v>
      </c>
      <c r="I316" s="47"/>
    </row>
    <row r="317" spans="3:9" s="41" customFormat="1" ht="24" customHeight="1" x14ac:dyDescent="0.35">
      <c r="C317" s="47" t="s">
        <v>23</v>
      </c>
      <c r="D317" s="47" t="s">
        <v>37</v>
      </c>
      <c r="E317" s="48">
        <v>1</v>
      </c>
      <c r="F317" s="48">
        <v>1</v>
      </c>
      <c r="G317" s="47" t="s">
        <v>72</v>
      </c>
      <c r="H317" s="47" t="s">
        <v>72</v>
      </c>
      <c r="I317" s="47"/>
    </row>
    <row r="318" spans="3:9" s="41" customFormat="1" ht="24" customHeight="1" x14ac:dyDescent="0.35">
      <c r="C318" s="47" t="s">
        <v>108</v>
      </c>
      <c r="D318" s="47" t="s">
        <v>37</v>
      </c>
      <c r="E318" s="48">
        <v>1</v>
      </c>
      <c r="F318" s="48">
        <v>1</v>
      </c>
      <c r="G318" s="47"/>
      <c r="H318" s="47"/>
      <c r="I318" s="47"/>
    </row>
    <row r="319" spans="3:9" s="41" customFormat="1" ht="24" customHeight="1" x14ac:dyDescent="0.35">
      <c r="C319" s="47" t="s">
        <v>23</v>
      </c>
      <c r="D319" s="47" t="s">
        <v>37</v>
      </c>
      <c r="E319" s="48">
        <v>1</v>
      </c>
      <c r="F319" s="48">
        <v>1</v>
      </c>
      <c r="G319" s="47" t="s">
        <v>72</v>
      </c>
      <c r="H319" s="47" t="s">
        <v>72</v>
      </c>
      <c r="I319" s="47"/>
    </row>
    <row r="320" spans="3:9" s="41" customFormat="1" ht="24" customHeight="1" x14ac:dyDescent="0.35">
      <c r="C320" s="47" t="s">
        <v>23</v>
      </c>
      <c r="D320" s="47" t="s">
        <v>37</v>
      </c>
      <c r="E320" s="48">
        <v>1</v>
      </c>
      <c r="F320" s="48">
        <v>1</v>
      </c>
      <c r="G320" s="47" t="s">
        <v>73</v>
      </c>
      <c r="H320" s="47" t="s">
        <v>114</v>
      </c>
      <c r="I320" s="47"/>
    </row>
    <row r="321" spans="3:9" s="41" customFormat="1" ht="24" customHeight="1" x14ac:dyDescent="0.35">
      <c r="C321" s="47" t="s">
        <v>23</v>
      </c>
      <c r="D321" s="47" t="s">
        <v>37</v>
      </c>
      <c r="E321" s="48">
        <v>1</v>
      </c>
      <c r="F321" s="48">
        <v>1</v>
      </c>
      <c r="G321" s="47" t="s">
        <v>72</v>
      </c>
      <c r="H321" s="47" t="s">
        <v>72</v>
      </c>
      <c r="I321" s="47"/>
    </row>
    <row r="322" spans="3:9" s="41" customFormat="1" ht="24" customHeight="1" x14ac:dyDescent="0.35">
      <c r="C322" s="47" t="s">
        <v>23</v>
      </c>
      <c r="D322" s="47" t="s">
        <v>37</v>
      </c>
      <c r="E322" s="48">
        <v>1</v>
      </c>
      <c r="F322" s="48">
        <v>1</v>
      </c>
      <c r="G322" s="47" t="s">
        <v>72</v>
      </c>
      <c r="H322" s="47" t="s">
        <v>72</v>
      </c>
      <c r="I322" s="47"/>
    </row>
    <row r="323" spans="3:9" s="41" customFormat="1" ht="24" customHeight="1" x14ac:dyDescent="0.35">
      <c r="C323" s="47" t="s">
        <v>23</v>
      </c>
      <c r="D323" s="47" t="s">
        <v>37</v>
      </c>
      <c r="E323" s="48">
        <v>1</v>
      </c>
      <c r="F323" s="48">
        <v>1</v>
      </c>
      <c r="G323" s="47" t="s">
        <v>73</v>
      </c>
      <c r="H323" s="47" t="s">
        <v>114</v>
      </c>
      <c r="I323" s="47"/>
    </row>
    <row r="324" spans="3:9" s="41" customFormat="1" ht="24" customHeight="1" x14ac:dyDescent="0.35">
      <c r="C324" s="47" t="s">
        <v>23</v>
      </c>
      <c r="D324" s="47" t="s">
        <v>37</v>
      </c>
      <c r="E324" s="48">
        <v>1</v>
      </c>
      <c r="F324" s="48">
        <v>1</v>
      </c>
      <c r="G324" s="47" t="s">
        <v>72</v>
      </c>
      <c r="H324" s="47" t="s">
        <v>72</v>
      </c>
      <c r="I324" s="47"/>
    </row>
    <row r="325" spans="3:9" s="41" customFormat="1" ht="24" customHeight="1" x14ac:dyDescent="0.35">
      <c r="C325" s="47" t="s">
        <v>23</v>
      </c>
      <c r="D325" s="47" t="s">
        <v>37</v>
      </c>
      <c r="E325" s="48">
        <v>1</v>
      </c>
      <c r="F325" s="48">
        <v>1</v>
      </c>
      <c r="G325" s="47" t="s">
        <v>72</v>
      </c>
      <c r="H325" s="47" t="s">
        <v>72</v>
      </c>
      <c r="I325" s="47"/>
    </row>
    <row r="326" spans="3:9" s="41" customFormat="1" ht="24" customHeight="1" x14ac:dyDescent="0.35">
      <c r="C326" s="47" t="s">
        <v>23</v>
      </c>
      <c r="D326" s="47" t="s">
        <v>37</v>
      </c>
      <c r="E326" s="48">
        <v>1</v>
      </c>
      <c r="F326" s="48">
        <v>1</v>
      </c>
      <c r="G326" s="47" t="s">
        <v>73</v>
      </c>
      <c r="H326" s="47" t="s">
        <v>114</v>
      </c>
      <c r="I326" s="47"/>
    </row>
    <row r="327" spans="3:9" s="41" customFormat="1" ht="24" customHeight="1" x14ac:dyDescent="0.35">
      <c r="C327" s="47" t="s">
        <v>23</v>
      </c>
      <c r="D327" s="47" t="s">
        <v>37</v>
      </c>
      <c r="E327" s="48">
        <v>1</v>
      </c>
      <c r="F327" s="48">
        <v>1</v>
      </c>
      <c r="G327" s="47" t="s">
        <v>57</v>
      </c>
      <c r="H327" s="47" t="s">
        <v>57</v>
      </c>
      <c r="I327" s="47"/>
    </row>
    <row r="328" spans="3:9" s="41" customFormat="1" ht="24" customHeight="1" x14ac:dyDescent="0.35">
      <c r="C328" s="47" t="s">
        <v>23</v>
      </c>
      <c r="D328" s="47" t="s">
        <v>37</v>
      </c>
      <c r="E328" s="48">
        <v>1</v>
      </c>
      <c r="F328" s="48">
        <v>1</v>
      </c>
      <c r="G328" s="47" t="s">
        <v>73</v>
      </c>
      <c r="H328" s="47" t="s">
        <v>114</v>
      </c>
      <c r="I328" s="47"/>
    </row>
    <row r="329" spans="3:9" s="41" customFormat="1" ht="24" customHeight="1" x14ac:dyDescent="0.35">
      <c r="C329" s="47" t="s">
        <v>23</v>
      </c>
      <c r="D329" s="47" t="s">
        <v>37</v>
      </c>
      <c r="E329" s="48">
        <v>1</v>
      </c>
      <c r="F329" s="48">
        <v>1</v>
      </c>
      <c r="G329" s="47" t="s">
        <v>73</v>
      </c>
      <c r="H329" s="47" t="s">
        <v>114</v>
      </c>
      <c r="I329" s="47"/>
    </row>
    <row r="330" spans="3:9" s="41" customFormat="1" ht="24" customHeight="1" x14ac:dyDescent="0.35">
      <c r="C330" s="47" t="s">
        <v>23</v>
      </c>
      <c r="D330" s="47" t="s">
        <v>37</v>
      </c>
      <c r="E330" s="48">
        <v>1</v>
      </c>
      <c r="F330" s="48">
        <v>1</v>
      </c>
      <c r="G330" s="47" t="s">
        <v>73</v>
      </c>
      <c r="H330" s="47" t="s">
        <v>114</v>
      </c>
      <c r="I330" s="47"/>
    </row>
    <row r="331" spans="3:9" s="41" customFormat="1" ht="24" customHeight="1" x14ac:dyDescent="0.35">
      <c r="C331" s="47" t="s">
        <v>23</v>
      </c>
      <c r="D331" s="47" t="s">
        <v>37</v>
      </c>
      <c r="E331" s="48">
        <v>1</v>
      </c>
      <c r="F331" s="48">
        <v>1</v>
      </c>
      <c r="G331" s="47" t="s">
        <v>73</v>
      </c>
      <c r="H331" s="47" t="s">
        <v>114</v>
      </c>
      <c r="I331" s="47"/>
    </row>
    <row r="332" spans="3:9" s="41" customFormat="1" ht="24" customHeight="1" x14ac:dyDescent="0.35">
      <c r="C332" s="47" t="s">
        <v>108</v>
      </c>
      <c r="D332" s="47" t="s">
        <v>37</v>
      </c>
      <c r="E332" s="48">
        <v>1</v>
      </c>
      <c r="F332" s="48">
        <v>1</v>
      </c>
      <c r="G332" s="47"/>
      <c r="H332" s="47"/>
      <c r="I332" s="47"/>
    </row>
    <row r="333" spans="3:9" s="41" customFormat="1" ht="24" customHeight="1" x14ac:dyDescent="0.35">
      <c r="C333" s="47" t="s">
        <v>23</v>
      </c>
      <c r="D333" s="47" t="s">
        <v>37</v>
      </c>
      <c r="E333" s="48">
        <v>1</v>
      </c>
      <c r="F333" s="48">
        <v>1</v>
      </c>
      <c r="G333" s="47" t="s">
        <v>72</v>
      </c>
      <c r="H333" s="47" t="s">
        <v>72</v>
      </c>
      <c r="I333" s="47"/>
    </row>
    <row r="334" spans="3:9" s="41" customFormat="1" ht="24" customHeight="1" x14ac:dyDescent="0.35">
      <c r="C334" s="47" t="s">
        <v>108</v>
      </c>
      <c r="D334" s="47" t="s">
        <v>37</v>
      </c>
      <c r="E334" s="48">
        <v>1</v>
      </c>
      <c r="F334" s="48">
        <v>1</v>
      </c>
      <c r="G334" s="47"/>
      <c r="H334" s="47"/>
      <c r="I334" s="47"/>
    </row>
    <row r="335" spans="3:9" s="41" customFormat="1" ht="24" customHeight="1" x14ac:dyDescent="0.35">
      <c r="C335" s="47" t="s">
        <v>23</v>
      </c>
      <c r="D335" s="47" t="s">
        <v>37</v>
      </c>
      <c r="E335" s="48">
        <v>1</v>
      </c>
      <c r="F335" s="48">
        <v>1</v>
      </c>
      <c r="G335" s="47" t="s">
        <v>73</v>
      </c>
      <c r="H335" s="47" t="s">
        <v>114</v>
      </c>
      <c r="I335" s="47"/>
    </row>
    <row r="336" spans="3:9" s="41" customFormat="1" ht="24" customHeight="1" x14ac:dyDescent="0.35">
      <c r="C336" s="47" t="s">
        <v>23</v>
      </c>
      <c r="D336" s="47" t="s">
        <v>37</v>
      </c>
      <c r="E336" s="48">
        <v>1</v>
      </c>
      <c r="F336" s="48">
        <v>1</v>
      </c>
      <c r="G336" s="47" t="s">
        <v>73</v>
      </c>
      <c r="H336" s="47" t="s">
        <v>114</v>
      </c>
      <c r="I336" s="47"/>
    </row>
    <row r="337" spans="3:9" s="41" customFormat="1" ht="24" customHeight="1" x14ac:dyDescent="0.35">
      <c r="C337" s="47" t="s">
        <v>23</v>
      </c>
      <c r="D337" s="47" t="s">
        <v>37</v>
      </c>
      <c r="E337" s="48">
        <v>1</v>
      </c>
      <c r="F337" s="48">
        <v>1</v>
      </c>
      <c r="G337" s="47" t="s">
        <v>72</v>
      </c>
      <c r="H337" s="47" t="s">
        <v>72</v>
      </c>
      <c r="I337" s="47"/>
    </row>
    <row r="338" spans="3:9" s="41" customFormat="1" ht="24" customHeight="1" x14ac:dyDescent="0.35">
      <c r="C338" s="47" t="s">
        <v>23</v>
      </c>
      <c r="D338" s="47" t="s">
        <v>37</v>
      </c>
      <c r="E338" s="48">
        <v>1</v>
      </c>
      <c r="F338" s="48">
        <v>1</v>
      </c>
      <c r="G338" s="47" t="s">
        <v>73</v>
      </c>
      <c r="H338" s="47" t="s">
        <v>114</v>
      </c>
      <c r="I338" s="47"/>
    </row>
    <row r="339" spans="3:9" s="41" customFormat="1" ht="24" customHeight="1" x14ac:dyDescent="0.35">
      <c r="C339" s="47" t="s">
        <v>108</v>
      </c>
      <c r="D339" s="47" t="s">
        <v>37</v>
      </c>
      <c r="E339" s="48">
        <v>1</v>
      </c>
      <c r="F339" s="48">
        <v>1</v>
      </c>
      <c r="G339" s="47"/>
      <c r="H339" s="47"/>
      <c r="I339" s="47"/>
    </row>
    <row r="340" spans="3:9" s="41" customFormat="1" ht="24" customHeight="1" x14ac:dyDescent="0.35">
      <c r="C340" s="47" t="s">
        <v>23</v>
      </c>
      <c r="D340" s="47" t="s">
        <v>28</v>
      </c>
      <c r="E340" s="48">
        <v>1</v>
      </c>
      <c r="F340" s="48">
        <v>1</v>
      </c>
      <c r="G340" s="47" t="s">
        <v>52</v>
      </c>
      <c r="H340" s="47" t="s">
        <v>52</v>
      </c>
      <c r="I340" s="47"/>
    </row>
    <row r="341" spans="3:9" s="41" customFormat="1" ht="24" customHeight="1" x14ac:dyDescent="0.35">
      <c r="C341" s="47" t="s">
        <v>23</v>
      </c>
      <c r="D341" s="47" t="s">
        <v>24</v>
      </c>
      <c r="E341" s="48">
        <v>1</v>
      </c>
      <c r="F341" s="48">
        <v>1</v>
      </c>
      <c r="G341" s="47" t="s">
        <v>27</v>
      </c>
      <c r="H341" s="47" t="s">
        <v>27</v>
      </c>
      <c r="I341" s="47"/>
    </row>
    <row r="342" spans="3:9" s="41" customFormat="1" ht="24" customHeight="1" x14ac:dyDescent="0.35">
      <c r="C342" s="47" t="s">
        <v>23</v>
      </c>
      <c r="D342" s="47" t="s">
        <v>24</v>
      </c>
      <c r="E342" s="48">
        <v>1</v>
      </c>
      <c r="F342" s="48">
        <v>1</v>
      </c>
      <c r="G342" s="47" t="s">
        <v>27</v>
      </c>
      <c r="H342" s="47" t="s">
        <v>27</v>
      </c>
      <c r="I342" s="47"/>
    </row>
    <row r="343" spans="3:9" s="41" customFormat="1" ht="24" customHeight="1" x14ac:dyDescent="0.35">
      <c r="C343" s="47" t="s">
        <v>23</v>
      </c>
      <c r="D343" s="47" t="s">
        <v>24</v>
      </c>
      <c r="E343" s="48">
        <v>1</v>
      </c>
      <c r="F343" s="48">
        <v>1</v>
      </c>
      <c r="G343" s="47" t="s">
        <v>81</v>
      </c>
      <c r="H343" s="47" t="s">
        <v>81</v>
      </c>
      <c r="I343" s="47"/>
    </row>
    <row r="344" spans="3:9" s="41" customFormat="1" ht="24" customHeight="1" x14ac:dyDescent="0.35">
      <c r="C344" s="47" t="s">
        <v>118</v>
      </c>
      <c r="D344" s="47" t="s">
        <v>24</v>
      </c>
      <c r="E344" s="48">
        <v>1</v>
      </c>
      <c r="F344" s="48">
        <v>1</v>
      </c>
      <c r="G344" s="47" t="s">
        <v>81</v>
      </c>
      <c r="H344" s="47" t="s">
        <v>81</v>
      </c>
      <c r="I344" s="47"/>
    </row>
    <row r="345" spans="3:9" s="41" customFormat="1" ht="24" customHeight="1" x14ac:dyDescent="0.35">
      <c r="C345" s="47" t="s">
        <v>23</v>
      </c>
      <c r="D345" s="47" t="s">
        <v>28</v>
      </c>
      <c r="E345" s="48">
        <v>1</v>
      </c>
      <c r="F345" s="48">
        <v>1</v>
      </c>
      <c r="G345" s="47" t="s">
        <v>33</v>
      </c>
      <c r="H345" s="47" t="s">
        <v>33</v>
      </c>
      <c r="I345" s="47"/>
    </row>
    <row r="346" spans="3:9" s="41" customFormat="1" ht="24" customHeight="1" x14ac:dyDescent="0.35">
      <c r="C346" s="47" t="s">
        <v>23</v>
      </c>
      <c r="D346" s="47" t="s">
        <v>28</v>
      </c>
      <c r="E346" s="48">
        <v>1</v>
      </c>
      <c r="F346" s="48">
        <v>1</v>
      </c>
      <c r="G346" s="47" t="s">
        <v>61</v>
      </c>
      <c r="H346" s="47" t="s">
        <v>61</v>
      </c>
      <c r="I346" s="47"/>
    </row>
    <row r="347" spans="3:9" s="41" customFormat="1" ht="24" customHeight="1" x14ac:dyDescent="0.35">
      <c r="C347" s="47" t="s">
        <v>23</v>
      </c>
      <c r="D347" s="47" t="s">
        <v>28</v>
      </c>
      <c r="E347" s="48">
        <v>1</v>
      </c>
      <c r="F347" s="48">
        <v>1</v>
      </c>
      <c r="G347" s="47" t="s">
        <v>61</v>
      </c>
      <c r="H347" s="47" t="s">
        <v>61</v>
      </c>
      <c r="I347" s="47"/>
    </row>
    <row r="348" spans="3:9" s="41" customFormat="1" ht="24" customHeight="1" x14ac:dyDescent="0.35">
      <c r="C348" s="47" t="s">
        <v>23</v>
      </c>
      <c r="D348" s="47" t="s">
        <v>28</v>
      </c>
      <c r="E348" s="48">
        <v>1</v>
      </c>
      <c r="F348" s="48">
        <v>1</v>
      </c>
      <c r="G348" s="47" t="s">
        <v>33</v>
      </c>
      <c r="H348" s="47" t="s">
        <v>33</v>
      </c>
      <c r="I348" s="47"/>
    </row>
    <row r="349" spans="3:9" s="41" customFormat="1" ht="24" customHeight="1" x14ac:dyDescent="0.35">
      <c r="C349" s="47" t="s">
        <v>23</v>
      </c>
      <c r="D349" s="47" t="s">
        <v>28</v>
      </c>
      <c r="E349" s="48">
        <v>1</v>
      </c>
      <c r="F349" s="48">
        <v>1</v>
      </c>
      <c r="G349" s="47" t="s">
        <v>33</v>
      </c>
      <c r="H349" s="47" t="s">
        <v>33</v>
      </c>
      <c r="I349" s="47"/>
    </row>
    <row r="350" spans="3:9" s="41" customFormat="1" ht="24" customHeight="1" x14ac:dyDescent="0.35">
      <c r="C350" s="47" t="s">
        <v>23</v>
      </c>
      <c r="D350" s="47" t="s">
        <v>28</v>
      </c>
      <c r="E350" s="48">
        <v>1</v>
      </c>
      <c r="F350" s="48">
        <v>1</v>
      </c>
      <c r="G350" s="47" t="s">
        <v>46</v>
      </c>
      <c r="H350" s="47" t="s">
        <v>46</v>
      </c>
      <c r="I350" s="47"/>
    </row>
    <row r="351" spans="3:9" s="41" customFormat="1" ht="24" customHeight="1" x14ac:dyDescent="0.35">
      <c r="C351" s="47" t="s">
        <v>23</v>
      </c>
      <c r="D351" s="47" t="s">
        <v>28</v>
      </c>
      <c r="E351" s="48">
        <v>1</v>
      </c>
      <c r="F351" s="48">
        <v>1</v>
      </c>
      <c r="G351" s="47" t="s">
        <v>52</v>
      </c>
      <c r="H351" s="47" t="s">
        <v>52</v>
      </c>
      <c r="I351" s="47"/>
    </row>
    <row r="352" spans="3:9" s="41" customFormat="1" ht="24" customHeight="1" x14ac:dyDescent="0.35">
      <c r="C352" s="47" t="s">
        <v>23</v>
      </c>
      <c r="D352" s="47" t="s">
        <v>28</v>
      </c>
      <c r="E352" s="48">
        <v>1</v>
      </c>
      <c r="F352" s="48">
        <v>1</v>
      </c>
      <c r="G352" s="47" t="s">
        <v>61</v>
      </c>
      <c r="H352" s="47" t="s">
        <v>61</v>
      </c>
      <c r="I352" s="47"/>
    </row>
    <row r="353" spans="3:9" s="41" customFormat="1" ht="24" customHeight="1" x14ac:dyDescent="0.35">
      <c r="C353" s="47" t="s">
        <v>23</v>
      </c>
      <c r="D353" s="47" t="s">
        <v>28</v>
      </c>
      <c r="E353" s="48">
        <v>1</v>
      </c>
      <c r="F353" s="48">
        <v>1</v>
      </c>
      <c r="G353" s="47" t="s">
        <v>61</v>
      </c>
      <c r="H353" s="47" t="s">
        <v>61</v>
      </c>
      <c r="I353" s="47"/>
    </row>
    <row r="354" spans="3:9" s="41" customFormat="1" ht="24" customHeight="1" x14ac:dyDescent="0.35">
      <c r="C354" s="47" t="s">
        <v>23</v>
      </c>
      <c r="D354" s="47" t="s">
        <v>28</v>
      </c>
      <c r="E354" s="48">
        <v>1</v>
      </c>
      <c r="F354" s="48">
        <v>1</v>
      </c>
      <c r="G354" s="47" t="s">
        <v>33</v>
      </c>
      <c r="H354" s="47" t="s">
        <v>33</v>
      </c>
      <c r="I354" s="47"/>
    </row>
    <row r="355" spans="3:9" s="41" customFormat="1" ht="24" customHeight="1" x14ac:dyDescent="0.35">
      <c r="C355" s="47" t="s">
        <v>23</v>
      </c>
      <c r="D355" s="47" t="s">
        <v>28</v>
      </c>
      <c r="E355" s="48">
        <v>1</v>
      </c>
      <c r="F355" s="48">
        <v>1</v>
      </c>
      <c r="G355" s="47" t="s">
        <v>76</v>
      </c>
      <c r="H355" s="47" t="s">
        <v>76</v>
      </c>
      <c r="I355" s="47"/>
    </row>
    <row r="356" spans="3:9" s="41" customFormat="1" ht="24" customHeight="1" x14ac:dyDescent="0.35">
      <c r="C356" s="47" t="s">
        <v>23</v>
      </c>
      <c r="D356" s="47" t="s">
        <v>24</v>
      </c>
      <c r="E356" s="48">
        <v>1</v>
      </c>
      <c r="F356" s="48">
        <v>1</v>
      </c>
      <c r="G356" s="47" t="s">
        <v>81</v>
      </c>
      <c r="H356" s="47" t="s">
        <v>81</v>
      </c>
      <c r="I356" s="47"/>
    </row>
    <row r="357" spans="3:9" s="41" customFormat="1" ht="24" customHeight="1" x14ac:dyDescent="0.35">
      <c r="C357" s="47" t="s">
        <v>23</v>
      </c>
      <c r="D357" s="47" t="s">
        <v>24</v>
      </c>
      <c r="E357" s="48">
        <v>1</v>
      </c>
      <c r="F357" s="48">
        <v>1</v>
      </c>
      <c r="G357" s="47" t="s">
        <v>27</v>
      </c>
      <c r="H357" s="47" t="s">
        <v>27</v>
      </c>
      <c r="I357" s="47"/>
    </row>
    <row r="358" spans="3:9" s="41" customFormat="1" ht="24" customHeight="1" x14ac:dyDescent="0.35">
      <c r="C358" s="47" t="s">
        <v>23</v>
      </c>
      <c r="D358" s="47" t="s">
        <v>24</v>
      </c>
      <c r="E358" s="48">
        <v>1</v>
      </c>
      <c r="F358" s="48">
        <v>1</v>
      </c>
      <c r="G358" s="47" t="s">
        <v>27</v>
      </c>
      <c r="H358" s="47" t="s">
        <v>27</v>
      </c>
      <c r="I358" s="47"/>
    </row>
    <row r="359" spans="3:9" s="41" customFormat="1" ht="24" customHeight="1" x14ac:dyDescent="0.35">
      <c r="C359" s="47" t="s">
        <v>23</v>
      </c>
      <c r="D359" s="47" t="s">
        <v>28</v>
      </c>
      <c r="E359" s="48">
        <v>1</v>
      </c>
      <c r="F359" s="48">
        <v>1</v>
      </c>
      <c r="G359" s="47" t="s">
        <v>33</v>
      </c>
      <c r="H359" s="47" t="s">
        <v>33</v>
      </c>
      <c r="I359" s="47"/>
    </row>
    <row r="360" spans="3:9" s="41" customFormat="1" ht="24" customHeight="1" x14ac:dyDescent="0.35">
      <c r="C360" s="47" t="s">
        <v>23</v>
      </c>
      <c r="D360" s="47" t="s">
        <v>28</v>
      </c>
      <c r="E360" s="48">
        <v>1</v>
      </c>
      <c r="F360" s="48">
        <v>1</v>
      </c>
      <c r="G360" s="47" t="s">
        <v>61</v>
      </c>
      <c r="H360" s="47" t="s">
        <v>61</v>
      </c>
      <c r="I360" s="47"/>
    </row>
    <row r="361" spans="3:9" s="41" customFormat="1" ht="24" customHeight="1" x14ac:dyDescent="0.35">
      <c r="C361" s="47" t="s">
        <v>23</v>
      </c>
      <c r="D361" s="47" t="s">
        <v>28</v>
      </c>
      <c r="E361" s="48">
        <v>1</v>
      </c>
      <c r="F361" s="48">
        <v>1</v>
      </c>
      <c r="G361" s="47" t="s">
        <v>33</v>
      </c>
      <c r="H361" s="47" t="s">
        <v>33</v>
      </c>
      <c r="I361" s="47"/>
    </row>
    <row r="362" spans="3:9" s="41" customFormat="1" ht="24" customHeight="1" x14ac:dyDescent="0.35">
      <c r="C362" s="47" t="s">
        <v>23</v>
      </c>
      <c r="D362" s="47" t="s">
        <v>28</v>
      </c>
      <c r="E362" s="48">
        <v>1</v>
      </c>
      <c r="F362" s="48">
        <v>1</v>
      </c>
      <c r="G362" s="47" t="s">
        <v>76</v>
      </c>
      <c r="H362" s="47" t="s">
        <v>76</v>
      </c>
      <c r="I362" s="47"/>
    </row>
    <row r="363" spans="3:9" s="41" customFormat="1" ht="24" customHeight="1" x14ac:dyDescent="0.35">
      <c r="C363" s="47" t="s">
        <v>23</v>
      </c>
      <c r="D363" s="47" t="s">
        <v>28</v>
      </c>
      <c r="E363" s="48">
        <v>1</v>
      </c>
      <c r="F363" s="48">
        <v>1</v>
      </c>
      <c r="G363" s="47" t="s">
        <v>75</v>
      </c>
      <c r="H363" s="47" t="s">
        <v>75</v>
      </c>
      <c r="I363" s="47"/>
    </row>
    <row r="364" spans="3:9" s="41" customFormat="1" ht="24" customHeight="1" x14ac:dyDescent="0.35">
      <c r="C364" s="47" t="s">
        <v>23</v>
      </c>
      <c r="D364" s="47" t="s">
        <v>28</v>
      </c>
      <c r="E364" s="48">
        <v>1</v>
      </c>
      <c r="F364" s="48">
        <v>1</v>
      </c>
      <c r="G364" s="47" t="s">
        <v>33</v>
      </c>
      <c r="H364" s="47" t="s">
        <v>33</v>
      </c>
      <c r="I364" s="47"/>
    </row>
    <row r="365" spans="3:9" s="41" customFormat="1" ht="24" customHeight="1" x14ac:dyDescent="0.35">
      <c r="C365" s="47" t="s">
        <v>23</v>
      </c>
      <c r="D365" s="47" t="s">
        <v>28</v>
      </c>
      <c r="E365" s="48">
        <v>1</v>
      </c>
      <c r="F365" s="48">
        <v>1</v>
      </c>
      <c r="G365" s="47" t="s">
        <v>52</v>
      </c>
      <c r="H365" s="47" t="s">
        <v>52</v>
      </c>
      <c r="I365" s="47"/>
    </row>
    <row r="366" spans="3:9" s="41" customFormat="1" ht="24" customHeight="1" x14ac:dyDescent="0.35">
      <c r="C366" s="47" t="s">
        <v>23</v>
      </c>
      <c r="D366" s="47" t="s">
        <v>28</v>
      </c>
      <c r="E366" s="48">
        <v>1</v>
      </c>
      <c r="F366" s="48">
        <v>1</v>
      </c>
      <c r="G366" s="47" t="s">
        <v>32</v>
      </c>
      <c r="H366" s="47" t="s">
        <v>32</v>
      </c>
      <c r="I366" s="47"/>
    </row>
    <row r="367" spans="3:9" s="41" customFormat="1" ht="24" customHeight="1" x14ac:dyDescent="0.35">
      <c r="C367" s="47" t="s">
        <v>23</v>
      </c>
      <c r="D367" s="47" t="s">
        <v>28</v>
      </c>
      <c r="E367" s="48">
        <v>1</v>
      </c>
      <c r="F367" s="48">
        <v>1</v>
      </c>
      <c r="G367" s="47" t="s">
        <v>61</v>
      </c>
      <c r="H367" s="47" t="s">
        <v>61</v>
      </c>
      <c r="I367" s="47"/>
    </row>
    <row r="368" spans="3:9" s="41" customFormat="1" ht="24" customHeight="1" x14ac:dyDescent="0.35">
      <c r="C368" s="47" t="s">
        <v>23</v>
      </c>
      <c r="D368" s="47" t="s">
        <v>28</v>
      </c>
      <c r="E368" s="48">
        <v>1</v>
      </c>
      <c r="F368" s="48">
        <v>1</v>
      </c>
      <c r="G368" s="47" t="s">
        <v>52</v>
      </c>
      <c r="H368" s="47" t="s">
        <v>52</v>
      </c>
      <c r="I368" s="47" t="s">
        <v>31</v>
      </c>
    </row>
    <row r="369" spans="3:9" s="41" customFormat="1" ht="24" customHeight="1" x14ac:dyDescent="0.35">
      <c r="C369" s="47" t="s">
        <v>23</v>
      </c>
      <c r="D369" s="47" t="s">
        <v>28</v>
      </c>
      <c r="E369" s="48">
        <v>1</v>
      </c>
      <c r="F369" s="48">
        <v>1</v>
      </c>
      <c r="G369" s="47" t="s">
        <v>58</v>
      </c>
      <c r="H369" s="47" t="s">
        <v>58</v>
      </c>
      <c r="I369" s="47"/>
    </row>
    <row r="370" spans="3:9" s="41" customFormat="1" ht="24" customHeight="1" x14ac:dyDescent="0.35">
      <c r="C370" s="47" t="s">
        <v>23</v>
      </c>
      <c r="D370" s="47" t="s">
        <v>28</v>
      </c>
      <c r="E370" s="48">
        <v>1</v>
      </c>
      <c r="F370" s="48">
        <v>1</v>
      </c>
      <c r="G370" s="47" t="s">
        <v>33</v>
      </c>
      <c r="H370" s="47" t="s">
        <v>33</v>
      </c>
      <c r="I370" s="47"/>
    </row>
    <row r="371" spans="3:9" s="41" customFormat="1" ht="24" customHeight="1" x14ac:dyDescent="0.35">
      <c r="C371" s="47" t="s">
        <v>23</v>
      </c>
      <c r="D371" s="47" t="s">
        <v>28</v>
      </c>
      <c r="E371" s="48">
        <v>1</v>
      </c>
      <c r="F371" s="48">
        <v>1</v>
      </c>
      <c r="G371" s="47" t="s">
        <v>61</v>
      </c>
      <c r="H371" s="47" t="s">
        <v>61</v>
      </c>
      <c r="I371" s="47"/>
    </row>
    <row r="372" spans="3:9" s="41" customFormat="1" ht="24" customHeight="1" x14ac:dyDescent="0.35">
      <c r="C372" s="47" t="s">
        <v>23</v>
      </c>
      <c r="D372" s="47" t="s">
        <v>28</v>
      </c>
      <c r="E372" s="48">
        <v>1</v>
      </c>
      <c r="F372" s="48">
        <v>1</v>
      </c>
      <c r="G372" s="47" t="s">
        <v>61</v>
      </c>
      <c r="H372" s="47" t="s">
        <v>61</v>
      </c>
      <c r="I372" s="47"/>
    </row>
    <row r="373" spans="3:9" s="41" customFormat="1" ht="24" customHeight="1" x14ac:dyDescent="0.35">
      <c r="C373" s="47" t="s">
        <v>23</v>
      </c>
      <c r="D373" s="47" t="s">
        <v>28</v>
      </c>
      <c r="E373" s="48">
        <v>1</v>
      </c>
      <c r="F373" s="48">
        <v>1</v>
      </c>
      <c r="G373" s="47" t="s">
        <v>61</v>
      </c>
      <c r="H373" s="47" t="s">
        <v>61</v>
      </c>
      <c r="I373" s="47"/>
    </row>
    <row r="374" spans="3:9" s="41" customFormat="1" ht="24" customHeight="1" x14ac:dyDescent="0.35">
      <c r="C374" s="47" t="s">
        <v>23</v>
      </c>
      <c r="D374" s="47" t="s">
        <v>28</v>
      </c>
      <c r="E374" s="48">
        <v>1</v>
      </c>
      <c r="F374" s="48">
        <v>1</v>
      </c>
      <c r="G374" s="47" t="s">
        <v>61</v>
      </c>
      <c r="H374" s="47" t="s">
        <v>61</v>
      </c>
      <c r="I374" s="47"/>
    </row>
    <row r="375" spans="3:9" s="41" customFormat="1" ht="24" customHeight="1" x14ac:dyDescent="0.35">
      <c r="C375" s="47" t="s">
        <v>23</v>
      </c>
      <c r="D375" s="47" t="s">
        <v>28</v>
      </c>
      <c r="E375" s="48">
        <v>1</v>
      </c>
      <c r="F375" s="48">
        <v>1</v>
      </c>
      <c r="G375" s="47" t="s">
        <v>61</v>
      </c>
      <c r="H375" s="47" t="s">
        <v>61</v>
      </c>
      <c r="I375" s="47"/>
    </row>
    <row r="376" spans="3:9" s="41" customFormat="1" ht="24" customHeight="1" x14ac:dyDescent="0.35">
      <c r="C376" s="47" t="s">
        <v>23</v>
      </c>
      <c r="D376" s="47" t="s">
        <v>28</v>
      </c>
      <c r="E376" s="48">
        <v>1</v>
      </c>
      <c r="F376" s="48">
        <v>1</v>
      </c>
      <c r="G376" s="47" t="s">
        <v>53</v>
      </c>
      <c r="H376" s="47" t="s">
        <v>53</v>
      </c>
      <c r="I376" s="47" t="s">
        <v>31</v>
      </c>
    </row>
    <row r="377" spans="3:9" s="41" customFormat="1" ht="24" customHeight="1" x14ac:dyDescent="0.35">
      <c r="C377" s="47" t="s">
        <v>23</v>
      </c>
      <c r="D377" s="47" t="s">
        <v>28</v>
      </c>
      <c r="E377" s="48">
        <v>1</v>
      </c>
      <c r="F377" s="48">
        <v>1</v>
      </c>
      <c r="G377" s="47" t="s">
        <v>61</v>
      </c>
      <c r="H377" s="47" t="s">
        <v>61</v>
      </c>
      <c r="I377" s="47"/>
    </row>
    <row r="378" spans="3:9" s="41" customFormat="1" ht="24" customHeight="1" x14ac:dyDescent="0.35">
      <c r="C378" s="47" t="s">
        <v>23</v>
      </c>
      <c r="D378" s="47" t="s">
        <v>28</v>
      </c>
      <c r="E378" s="48">
        <v>1</v>
      </c>
      <c r="F378" s="48">
        <v>1</v>
      </c>
      <c r="G378" s="47" t="s">
        <v>61</v>
      </c>
      <c r="H378" s="47" t="s">
        <v>61</v>
      </c>
      <c r="I378" s="47"/>
    </row>
    <row r="379" spans="3:9" s="41" customFormat="1" ht="24" customHeight="1" x14ac:dyDescent="0.35">
      <c r="C379" s="47" t="s">
        <v>23</v>
      </c>
      <c r="D379" s="47" t="s">
        <v>28</v>
      </c>
      <c r="E379" s="48">
        <v>1</v>
      </c>
      <c r="F379" s="48">
        <v>1</v>
      </c>
      <c r="G379" s="47" t="s">
        <v>76</v>
      </c>
      <c r="H379" s="47" t="s">
        <v>76</v>
      </c>
      <c r="I379" s="47"/>
    </row>
    <row r="380" spans="3:9" s="41" customFormat="1" ht="24" customHeight="1" x14ac:dyDescent="0.35">
      <c r="C380" s="47" t="s">
        <v>23</v>
      </c>
      <c r="D380" s="47" t="s">
        <v>28</v>
      </c>
      <c r="E380" s="48">
        <v>1</v>
      </c>
      <c r="F380" s="48">
        <v>1</v>
      </c>
      <c r="G380" s="47" t="s">
        <v>61</v>
      </c>
      <c r="H380" s="47" t="s">
        <v>61</v>
      </c>
      <c r="I380" s="47"/>
    </row>
    <row r="381" spans="3:9" s="41" customFormat="1" ht="24" customHeight="1" x14ac:dyDescent="0.35">
      <c r="C381" s="47" t="s">
        <v>23</v>
      </c>
      <c r="D381" s="47" t="s">
        <v>28</v>
      </c>
      <c r="E381" s="48">
        <v>1</v>
      </c>
      <c r="F381" s="48">
        <v>1</v>
      </c>
      <c r="G381" s="47" t="s">
        <v>76</v>
      </c>
      <c r="H381" s="47" t="s">
        <v>76</v>
      </c>
      <c r="I381" s="47"/>
    </row>
    <row r="382" spans="3:9" s="41" customFormat="1" ht="24" customHeight="1" x14ac:dyDescent="0.35">
      <c r="C382" s="47" t="s">
        <v>23</v>
      </c>
      <c r="D382" s="47" t="s">
        <v>28</v>
      </c>
      <c r="E382" s="48">
        <v>1</v>
      </c>
      <c r="F382" s="48">
        <v>1</v>
      </c>
      <c r="G382" s="47" t="s">
        <v>76</v>
      </c>
      <c r="H382" s="47" t="s">
        <v>76</v>
      </c>
      <c r="I382" s="47"/>
    </row>
    <row r="383" spans="3:9" s="41" customFormat="1" ht="24" customHeight="1" x14ac:dyDescent="0.35">
      <c r="C383" s="47" t="s">
        <v>23</v>
      </c>
      <c r="D383" s="47" t="s">
        <v>69</v>
      </c>
      <c r="E383" s="48">
        <v>120</v>
      </c>
      <c r="F383" s="48">
        <v>120</v>
      </c>
      <c r="G383" s="47" t="s">
        <v>106</v>
      </c>
      <c r="H383" s="47" t="s">
        <v>106</v>
      </c>
      <c r="I383" s="47"/>
    </row>
    <row r="384" spans="3:9" s="41" customFormat="1" ht="24" customHeight="1" x14ac:dyDescent="0.35">
      <c r="C384" s="47" t="s">
        <v>23</v>
      </c>
      <c r="D384" s="47" t="s">
        <v>69</v>
      </c>
      <c r="E384" s="48">
        <v>120</v>
      </c>
      <c r="F384" s="48">
        <v>107</v>
      </c>
      <c r="G384" s="47" t="s">
        <v>70</v>
      </c>
      <c r="H384" s="47" t="s">
        <v>70</v>
      </c>
      <c r="I384" s="47"/>
    </row>
    <row r="385" spans="3:9" s="41" customFormat="1" ht="24" customHeight="1" x14ac:dyDescent="0.35">
      <c r="C385" s="47" t="s">
        <v>23</v>
      </c>
      <c r="D385" s="47" t="s">
        <v>69</v>
      </c>
      <c r="E385" s="48">
        <v>120</v>
      </c>
      <c r="F385" s="48">
        <v>91</v>
      </c>
      <c r="G385" s="47" t="s">
        <v>70</v>
      </c>
      <c r="H385" s="47" t="s">
        <v>70</v>
      </c>
      <c r="I385" s="47"/>
    </row>
    <row r="386" spans="3:9" s="41" customFormat="1" ht="24" customHeight="1" x14ac:dyDescent="0.35">
      <c r="C386" s="47" t="s">
        <v>23</v>
      </c>
      <c r="D386" s="47" t="s">
        <v>110</v>
      </c>
      <c r="E386" s="48">
        <v>120</v>
      </c>
      <c r="F386" s="48">
        <v>120</v>
      </c>
      <c r="G386" s="47" t="s">
        <v>74</v>
      </c>
      <c r="H386" s="47" t="s">
        <v>74</v>
      </c>
      <c r="I386" s="47"/>
    </row>
    <row r="387" spans="3:9" s="41" customFormat="1" ht="24" customHeight="1" x14ac:dyDescent="0.35">
      <c r="C387" s="47" t="s">
        <v>23</v>
      </c>
      <c r="D387" s="47" t="s">
        <v>110</v>
      </c>
      <c r="E387" s="48">
        <v>120</v>
      </c>
      <c r="F387" s="48">
        <v>95</v>
      </c>
      <c r="G387" s="47" t="s">
        <v>67</v>
      </c>
      <c r="H387" s="47" t="s">
        <v>67</v>
      </c>
      <c r="I387" s="47"/>
    </row>
    <row r="388" spans="3:9" s="41" customFormat="1" ht="24" customHeight="1" x14ac:dyDescent="0.35">
      <c r="C388" s="47" t="s">
        <v>23</v>
      </c>
      <c r="D388" s="47" t="s">
        <v>110</v>
      </c>
      <c r="E388" s="48">
        <v>120</v>
      </c>
      <c r="F388" s="48">
        <v>120</v>
      </c>
      <c r="G388" s="47" t="s">
        <v>74</v>
      </c>
      <c r="H388" s="47" t="s">
        <v>74</v>
      </c>
      <c r="I388" s="47"/>
    </row>
    <row r="389" spans="3:9" s="41" customFormat="1" ht="24" customHeight="1" x14ac:dyDescent="0.35">
      <c r="C389" s="47" t="s">
        <v>23</v>
      </c>
      <c r="D389" s="47" t="s">
        <v>110</v>
      </c>
      <c r="E389" s="48">
        <v>120</v>
      </c>
      <c r="F389" s="48">
        <v>120</v>
      </c>
      <c r="G389" s="47" t="s">
        <v>74</v>
      </c>
      <c r="H389" s="47" t="s">
        <v>74</v>
      </c>
      <c r="I389" s="47"/>
    </row>
    <row r="390" spans="3:9" s="41" customFormat="1" ht="24" customHeight="1" x14ac:dyDescent="0.35">
      <c r="C390" s="47" t="s">
        <v>23</v>
      </c>
      <c r="D390" s="47" t="s">
        <v>69</v>
      </c>
      <c r="E390" s="48">
        <v>120</v>
      </c>
      <c r="F390" s="48">
        <v>120</v>
      </c>
      <c r="G390" s="47" t="s">
        <v>105</v>
      </c>
      <c r="H390" s="47" t="s">
        <v>105</v>
      </c>
      <c r="I390" s="47"/>
    </row>
    <row r="391" spans="3:9" s="41" customFormat="1" ht="24" customHeight="1" x14ac:dyDescent="0.35">
      <c r="C391" s="47" t="s">
        <v>23</v>
      </c>
      <c r="D391" s="47" t="s">
        <v>69</v>
      </c>
      <c r="E391" s="48">
        <v>120</v>
      </c>
      <c r="F391" s="48">
        <v>120</v>
      </c>
      <c r="G391" s="47" t="s">
        <v>105</v>
      </c>
      <c r="H391" s="47" t="s">
        <v>105</v>
      </c>
      <c r="I391" s="47"/>
    </row>
    <row r="392" spans="3:9" s="41" customFormat="1" ht="24" customHeight="1" x14ac:dyDescent="0.35">
      <c r="C392" s="47" t="s">
        <v>23</v>
      </c>
      <c r="D392" s="47" t="s">
        <v>69</v>
      </c>
      <c r="E392" s="48">
        <v>120</v>
      </c>
      <c r="F392" s="48">
        <v>120</v>
      </c>
      <c r="G392" s="47" t="s">
        <v>105</v>
      </c>
      <c r="H392" s="47" t="s">
        <v>105</v>
      </c>
      <c r="I392" s="47"/>
    </row>
    <row r="393" spans="3:9" s="41" customFormat="1" ht="24" customHeight="1" x14ac:dyDescent="0.35">
      <c r="C393" s="47" t="s">
        <v>23</v>
      </c>
      <c r="D393" s="47" t="s">
        <v>69</v>
      </c>
      <c r="E393" s="48">
        <v>120</v>
      </c>
      <c r="F393" s="48">
        <v>120</v>
      </c>
      <c r="G393" s="47" t="s">
        <v>105</v>
      </c>
      <c r="H393" s="47" t="s">
        <v>105</v>
      </c>
      <c r="I393" s="47"/>
    </row>
    <row r="394" spans="3:9" s="41" customFormat="1" ht="24" customHeight="1" x14ac:dyDescent="0.35">
      <c r="C394" s="47" t="s">
        <v>23</v>
      </c>
      <c r="D394" s="47" t="s">
        <v>69</v>
      </c>
      <c r="E394" s="48">
        <v>120</v>
      </c>
      <c r="F394" s="48">
        <v>120</v>
      </c>
      <c r="G394" s="47" t="s">
        <v>105</v>
      </c>
      <c r="H394" s="47" t="s">
        <v>105</v>
      </c>
      <c r="I394" s="47"/>
    </row>
    <row r="395" spans="3:9" s="41" customFormat="1" ht="24" customHeight="1" x14ac:dyDescent="0.35">
      <c r="C395" s="47" t="s">
        <v>23</v>
      </c>
      <c r="D395" s="47" t="s">
        <v>69</v>
      </c>
      <c r="E395" s="48">
        <v>120</v>
      </c>
      <c r="F395" s="48">
        <v>120</v>
      </c>
      <c r="G395" s="47" t="s">
        <v>105</v>
      </c>
      <c r="H395" s="47" t="s">
        <v>105</v>
      </c>
      <c r="I395" s="47"/>
    </row>
    <row r="396" spans="3:9" s="41" customFormat="1" ht="24" customHeight="1" x14ac:dyDescent="0.35">
      <c r="C396" s="47" t="s">
        <v>23</v>
      </c>
      <c r="D396" s="47" t="s">
        <v>69</v>
      </c>
      <c r="E396" s="48">
        <v>120</v>
      </c>
      <c r="F396" s="48">
        <v>120</v>
      </c>
      <c r="G396" s="47" t="s">
        <v>106</v>
      </c>
      <c r="H396" s="47" t="s">
        <v>106</v>
      </c>
      <c r="I396" s="47"/>
    </row>
    <row r="397" spans="3:9" s="41" customFormat="1" ht="24" customHeight="1" x14ac:dyDescent="0.35">
      <c r="C397" s="47" t="s">
        <v>108</v>
      </c>
      <c r="D397" s="47" t="s">
        <v>48</v>
      </c>
      <c r="E397" s="48">
        <v>1</v>
      </c>
      <c r="F397" s="48">
        <v>1</v>
      </c>
      <c r="G397" s="47"/>
      <c r="H397" s="47"/>
      <c r="I397" s="47"/>
    </row>
    <row r="398" spans="3:9" s="41" customFormat="1" ht="24" customHeight="1" x14ac:dyDescent="0.35">
      <c r="C398" s="47" t="s">
        <v>108</v>
      </c>
      <c r="D398" s="47" t="s">
        <v>48</v>
      </c>
      <c r="E398" s="48">
        <v>1</v>
      </c>
      <c r="F398" s="48">
        <v>1</v>
      </c>
      <c r="G398" s="47"/>
      <c r="H398" s="47"/>
      <c r="I398" s="47"/>
    </row>
    <row r="399" spans="3:9" s="41" customFormat="1" ht="24" customHeight="1" x14ac:dyDescent="0.35">
      <c r="C399" s="47" t="s">
        <v>108</v>
      </c>
      <c r="D399" s="47" t="s">
        <v>48</v>
      </c>
      <c r="E399" s="48">
        <v>1</v>
      </c>
      <c r="F399" s="48">
        <v>1</v>
      </c>
      <c r="G399" s="47"/>
      <c r="H399" s="47"/>
      <c r="I399" s="47"/>
    </row>
    <row r="400" spans="3:9" s="41" customFormat="1" ht="24" customHeight="1" x14ac:dyDescent="0.35">
      <c r="C400" s="47" t="s">
        <v>108</v>
      </c>
      <c r="D400" s="47" t="s">
        <v>48</v>
      </c>
      <c r="E400" s="48">
        <v>1</v>
      </c>
      <c r="F400" s="48">
        <v>1</v>
      </c>
      <c r="G400" s="47"/>
      <c r="H400" s="47"/>
      <c r="I400" s="47"/>
    </row>
    <row r="401" spans="3:9" s="41" customFormat="1" ht="24" customHeight="1" x14ac:dyDescent="0.35">
      <c r="C401" s="47" t="s">
        <v>108</v>
      </c>
      <c r="D401" s="47" t="s">
        <v>48</v>
      </c>
      <c r="E401" s="48">
        <v>1</v>
      </c>
      <c r="F401" s="48">
        <v>1</v>
      </c>
      <c r="G401" s="47"/>
      <c r="H401" s="47"/>
      <c r="I401" s="47"/>
    </row>
    <row r="402" spans="3:9" s="41" customFormat="1" ht="24" customHeight="1" x14ac:dyDescent="0.35">
      <c r="C402" s="47" t="s">
        <v>23</v>
      </c>
      <c r="D402" s="47" t="s">
        <v>48</v>
      </c>
      <c r="E402" s="48">
        <v>1</v>
      </c>
      <c r="F402" s="48">
        <v>1</v>
      </c>
      <c r="G402" s="47"/>
      <c r="H402" s="47"/>
      <c r="I402" s="47"/>
    </row>
    <row r="403" spans="3:9" s="41" customFormat="1" ht="24" customHeight="1" x14ac:dyDescent="0.35">
      <c r="C403" s="47" t="s">
        <v>108</v>
      </c>
      <c r="D403" s="47" t="s">
        <v>48</v>
      </c>
      <c r="E403" s="48">
        <v>1</v>
      </c>
      <c r="F403" s="48">
        <v>1</v>
      </c>
      <c r="G403" s="47"/>
      <c r="H403" s="47"/>
      <c r="I403" s="47"/>
    </row>
    <row r="404" spans="3:9" s="41" customFormat="1" ht="24" customHeight="1" x14ac:dyDescent="0.35">
      <c r="C404" s="47" t="s">
        <v>108</v>
      </c>
      <c r="D404" s="47" t="s">
        <v>48</v>
      </c>
      <c r="E404" s="48">
        <v>1</v>
      </c>
      <c r="F404" s="48">
        <v>1</v>
      </c>
      <c r="G404" s="47"/>
      <c r="H404" s="47"/>
      <c r="I404" s="47"/>
    </row>
    <row r="405" spans="3:9" s="41" customFormat="1" ht="34.5" customHeight="1" x14ac:dyDescent="0.35">
      <c r="C405" s="47" t="s">
        <v>108</v>
      </c>
      <c r="D405" s="47" t="s">
        <v>48</v>
      </c>
      <c r="E405" s="48">
        <v>1</v>
      </c>
      <c r="F405" s="48">
        <v>1</v>
      </c>
      <c r="G405" s="47"/>
      <c r="H405" s="47"/>
      <c r="I405" s="47"/>
    </row>
    <row r="406" spans="3:9" s="41" customFormat="1" ht="24" customHeight="1" x14ac:dyDescent="0.35">
      <c r="C406" s="47" t="s">
        <v>108</v>
      </c>
      <c r="D406" s="47" t="s">
        <v>48</v>
      </c>
      <c r="E406" s="48">
        <v>1</v>
      </c>
      <c r="F406" s="48">
        <v>1</v>
      </c>
      <c r="G406" s="47"/>
      <c r="H406" s="47"/>
      <c r="I406" s="47"/>
    </row>
    <row r="407" spans="3:9" s="41" customFormat="1" ht="24" customHeight="1" x14ac:dyDescent="0.35">
      <c r="C407" s="47" t="s">
        <v>108</v>
      </c>
      <c r="D407" s="47" t="s">
        <v>48</v>
      </c>
      <c r="E407" s="48">
        <v>1</v>
      </c>
      <c r="F407" s="48">
        <v>1</v>
      </c>
      <c r="G407" s="47"/>
      <c r="H407" s="47"/>
      <c r="I407" s="47"/>
    </row>
    <row r="408" spans="3:9" s="41" customFormat="1" ht="24" customHeight="1" x14ac:dyDescent="0.35">
      <c r="C408" s="47" t="s">
        <v>108</v>
      </c>
      <c r="D408" s="47" t="s">
        <v>48</v>
      </c>
      <c r="E408" s="48">
        <v>1</v>
      </c>
      <c r="F408" s="48">
        <v>1</v>
      </c>
      <c r="G408" s="47"/>
      <c r="H408" s="47"/>
      <c r="I408" s="47"/>
    </row>
    <row r="409" spans="3:9" s="41" customFormat="1" ht="24" customHeight="1" x14ac:dyDescent="0.35">
      <c r="C409" s="47" t="s">
        <v>108</v>
      </c>
      <c r="D409" s="47" t="s">
        <v>48</v>
      </c>
      <c r="E409" s="48">
        <v>1</v>
      </c>
      <c r="F409" s="48">
        <v>1</v>
      </c>
      <c r="G409" s="47"/>
      <c r="H409" s="47"/>
      <c r="I409" s="47"/>
    </row>
    <row r="410" spans="3:9" s="41" customFormat="1" ht="24" customHeight="1" x14ac:dyDescent="0.35">
      <c r="C410" s="47" t="s">
        <v>108</v>
      </c>
      <c r="D410" s="47" t="s">
        <v>48</v>
      </c>
      <c r="E410" s="48">
        <v>1</v>
      </c>
      <c r="F410" s="48">
        <v>1</v>
      </c>
      <c r="G410" s="47"/>
      <c r="H410" s="47"/>
      <c r="I410" s="47"/>
    </row>
    <row r="411" spans="3:9" s="41" customFormat="1" ht="24" customHeight="1" x14ac:dyDescent="0.35">
      <c r="C411" s="47" t="s">
        <v>23</v>
      </c>
      <c r="D411" s="47" t="s">
        <v>48</v>
      </c>
      <c r="E411" s="48">
        <v>1</v>
      </c>
      <c r="F411" s="48">
        <v>1</v>
      </c>
      <c r="G411" s="47" t="s">
        <v>63</v>
      </c>
      <c r="H411" s="47" t="s">
        <v>64</v>
      </c>
      <c r="I411" s="47" t="s">
        <v>31</v>
      </c>
    </row>
    <row r="412" spans="3:9" s="41" customFormat="1" ht="24" customHeight="1" x14ac:dyDescent="0.35">
      <c r="C412" s="47" t="s">
        <v>108</v>
      </c>
      <c r="D412" s="47" t="s">
        <v>48</v>
      </c>
      <c r="E412" s="48">
        <v>1</v>
      </c>
      <c r="F412" s="48">
        <v>1</v>
      </c>
      <c r="G412" s="47"/>
      <c r="H412" s="47"/>
      <c r="I412" s="47"/>
    </row>
    <row r="413" spans="3:9" s="41" customFormat="1" ht="24" customHeight="1" x14ac:dyDescent="0.35">
      <c r="C413" s="47" t="s">
        <v>108</v>
      </c>
      <c r="D413" s="47" t="s">
        <v>48</v>
      </c>
      <c r="E413" s="48">
        <v>1</v>
      </c>
      <c r="F413" s="48">
        <v>1</v>
      </c>
      <c r="G413" s="47"/>
      <c r="H413" s="47"/>
      <c r="I413" s="47"/>
    </row>
    <row r="414" spans="3:9" s="41" customFormat="1" ht="24" customHeight="1" x14ac:dyDescent="0.35">
      <c r="C414" s="47" t="s">
        <v>23</v>
      </c>
      <c r="D414" s="47" t="s">
        <v>48</v>
      </c>
      <c r="E414" s="48">
        <v>1</v>
      </c>
      <c r="F414" s="48">
        <v>1</v>
      </c>
      <c r="G414" s="47" t="s">
        <v>55</v>
      </c>
      <c r="H414" s="47" t="s">
        <v>27</v>
      </c>
      <c r="I414" s="47"/>
    </row>
    <row r="415" spans="3:9" s="41" customFormat="1" ht="24" customHeight="1" x14ac:dyDescent="0.35">
      <c r="C415" s="47" t="s">
        <v>23</v>
      </c>
      <c r="D415" s="47" t="s">
        <v>48</v>
      </c>
      <c r="E415" s="48">
        <v>1</v>
      </c>
      <c r="F415" s="48">
        <v>1</v>
      </c>
      <c r="G415" s="47" t="s">
        <v>55</v>
      </c>
      <c r="H415" s="47" t="s">
        <v>27</v>
      </c>
      <c r="I415" s="47"/>
    </row>
    <row r="416" spans="3:9" s="41" customFormat="1" ht="24" customHeight="1" x14ac:dyDescent="0.35">
      <c r="C416" s="47" t="s">
        <v>23</v>
      </c>
      <c r="D416" s="47" t="s">
        <v>48</v>
      </c>
      <c r="E416" s="48">
        <v>1</v>
      </c>
      <c r="F416" s="48">
        <v>1</v>
      </c>
      <c r="G416" s="47" t="s">
        <v>80</v>
      </c>
      <c r="H416" s="47" t="s">
        <v>81</v>
      </c>
      <c r="I416" s="47"/>
    </row>
    <row r="417" spans="3:9" s="41" customFormat="1" ht="24" customHeight="1" x14ac:dyDescent="0.35">
      <c r="C417" s="47" t="s">
        <v>118</v>
      </c>
      <c r="D417" s="47" t="s">
        <v>48</v>
      </c>
      <c r="E417" s="48">
        <v>1</v>
      </c>
      <c r="F417" s="48">
        <v>1</v>
      </c>
      <c r="G417" s="47" t="s">
        <v>62</v>
      </c>
      <c r="H417" s="47" t="s">
        <v>54</v>
      </c>
      <c r="I417" s="47"/>
    </row>
    <row r="418" spans="3:9" s="41" customFormat="1" ht="24" customHeight="1" x14ac:dyDescent="0.35">
      <c r="C418" s="47" t="s">
        <v>108</v>
      </c>
      <c r="D418" s="47" t="s">
        <v>48</v>
      </c>
      <c r="E418" s="48">
        <v>1</v>
      </c>
      <c r="F418" s="48">
        <v>1</v>
      </c>
      <c r="G418" s="47"/>
      <c r="H418" s="47"/>
      <c r="I418" s="47"/>
    </row>
    <row r="419" spans="3:9" s="41" customFormat="1" ht="24" customHeight="1" x14ac:dyDescent="0.35">
      <c r="C419" s="47" t="s">
        <v>108</v>
      </c>
      <c r="D419" s="47" t="s">
        <v>48</v>
      </c>
      <c r="E419" s="48">
        <v>1</v>
      </c>
      <c r="F419" s="48">
        <v>1</v>
      </c>
      <c r="G419" s="47"/>
      <c r="H419" s="47"/>
      <c r="I419" s="47"/>
    </row>
    <row r="420" spans="3:9" s="41" customFormat="1" ht="24" customHeight="1" x14ac:dyDescent="0.35">
      <c r="C420" s="47" t="s">
        <v>108</v>
      </c>
      <c r="D420" s="47" t="s">
        <v>48</v>
      </c>
      <c r="E420" s="48">
        <v>1</v>
      </c>
      <c r="F420" s="48">
        <v>1</v>
      </c>
      <c r="G420" s="47"/>
      <c r="H420" s="47"/>
      <c r="I420" s="47"/>
    </row>
    <row r="421" spans="3:9" s="41" customFormat="1" ht="24" customHeight="1" x14ac:dyDescent="0.35">
      <c r="C421" s="47" t="s">
        <v>23</v>
      </c>
      <c r="D421" s="47" t="s">
        <v>48</v>
      </c>
      <c r="E421" s="48">
        <v>1</v>
      </c>
      <c r="F421" s="48">
        <v>1</v>
      </c>
      <c r="G421" s="47" t="s">
        <v>55</v>
      </c>
      <c r="H421" s="47" t="s">
        <v>27</v>
      </c>
      <c r="I421" s="47"/>
    </row>
    <row r="422" spans="3:9" s="41" customFormat="1" ht="24" customHeight="1" x14ac:dyDescent="0.35">
      <c r="C422" s="47" t="s">
        <v>108</v>
      </c>
      <c r="D422" s="47" t="s">
        <v>48</v>
      </c>
      <c r="E422" s="48">
        <v>1</v>
      </c>
      <c r="F422" s="48">
        <v>1</v>
      </c>
      <c r="G422" s="47"/>
      <c r="H422" s="47"/>
      <c r="I422" s="47"/>
    </row>
    <row r="423" spans="3:9" s="41" customFormat="1" ht="24" customHeight="1" x14ac:dyDescent="0.35">
      <c r="C423" s="47" t="s">
        <v>108</v>
      </c>
      <c r="D423" s="47" t="s">
        <v>48</v>
      </c>
      <c r="E423" s="48">
        <v>1</v>
      </c>
      <c r="F423" s="48">
        <v>1</v>
      </c>
      <c r="G423" s="47"/>
      <c r="H423" s="47"/>
      <c r="I423" s="47"/>
    </row>
    <row r="424" spans="3:9" s="41" customFormat="1" ht="24" customHeight="1" x14ac:dyDescent="0.35">
      <c r="C424" s="47" t="s">
        <v>108</v>
      </c>
      <c r="D424" s="47" t="s">
        <v>48</v>
      </c>
      <c r="E424" s="48">
        <v>1</v>
      </c>
      <c r="F424" s="48">
        <v>1</v>
      </c>
      <c r="G424" s="47"/>
      <c r="H424" s="47"/>
      <c r="I424" s="47"/>
    </row>
    <row r="425" spans="3:9" s="41" customFormat="1" ht="24" customHeight="1" x14ac:dyDescent="0.35">
      <c r="C425" s="47" t="s">
        <v>108</v>
      </c>
      <c r="D425" s="47" t="s">
        <v>48</v>
      </c>
      <c r="E425" s="48">
        <v>1</v>
      </c>
      <c r="F425" s="48">
        <v>1</v>
      </c>
      <c r="G425" s="47"/>
      <c r="H425" s="47"/>
      <c r="I425" s="47"/>
    </row>
    <row r="426" spans="3:9" s="41" customFormat="1" ht="24" customHeight="1" x14ac:dyDescent="0.35">
      <c r="C426" s="47" t="s">
        <v>108</v>
      </c>
      <c r="D426" s="47" t="s">
        <v>48</v>
      </c>
      <c r="E426" s="48">
        <v>1</v>
      </c>
      <c r="F426" s="48">
        <v>1</v>
      </c>
      <c r="G426" s="47"/>
      <c r="H426" s="47"/>
      <c r="I426" s="47"/>
    </row>
    <row r="427" spans="3:9" s="41" customFormat="1" ht="24" customHeight="1" x14ac:dyDescent="0.35">
      <c r="C427" s="47" t="s">
        <v>108</v>
      </c>
      <c r="D427" s="47" t="s">
        <v>48</v>
      </c>
      <c r="E427" s="48">
        <v>1</v>
      </c>
      <c r="F427" s="48">
        <v>1</v>
      </c>
      <c r="G427" s="47"/>
      <c r="H427" s="47"/>
      <c r="I427" s="47"/>
    </row>
    <row r="428" spans="3:9" s="41" customFormat="1" ht="24" customHeight="1" x14ac:dyDescent="0.35">
      <c r="C428" s="47" t="s">
        <v>108</v>
      </c>
      <c r="D428" s="47" t="s">
        <v>48</v>
      </c>
      <c r="E428" s="48">
        <v>1</v>
      </c>
      <c r="F428" s="48">
        <v>1</v>
      </c>
      <c r="G428" s="47"/>
      <c r="H428" s="47"/>
      <c r="I428" s="47"/>
    </row>
    <row r="429" spans="3:9" s="41" customFormat="1" ht="24" customHeight="1" x14ac:dyDescent="0.35">
      <c r="C429" s="47" t="s">
        <v>108</v>
      </c>
      <c r="D429" s="47" t="s">
        <v>48</v>
      </c>
      <c r="E429" s="48">
        <v>1</v>
      </c>
      <c r="F429" s="48">
        <v>1</v>
      </c>
      <c r="G429" s="47"/>
      <c r="H429" s="47"/>
      <c r="I429" s="47"/>
    </row>
    <row r="430" spans="3:9" s="41" customFormat="1" ht="24" customHeight="1" x14ac:dyDescent="0.35">
      <c r="C430" s="47" t="s">
        <v>118</v>
      </c>
      <c r="D430" s="47" t="s">
        <v>48</v>
      </c>
      <c r="E430" s="48">
        <v>1</v>
      </c>
      <c r="F430" s="48">
        <v>1</v>
      </c>
      <c r="G430" s="47" t="s">
        <v>63</v>
      </c>
      <c r="H430" s="47" t="s">
        <v>64</v>
      </c>
      <c r="I430" s="47"/>
    </row>
    <row r="431" spans="3:9" s="41" customFormat="1" ht="24" customHeight="1" x14ac:dyDescent="0.35">
      <c r="C431" s="47" t="s">
        <v>23</v>
      </c>
      <c r="D431" s="47" t="s">
        <v>48</v>
      </c>
      <c r="E431" s="48">
        <v>1</v>
      </c>
      <c r="F431" s="48">
        <v>1</v>
      </c>
      <c r="G431" s="47" t="s">
        <v>55</v>
      </c>
      <c r="H431" s="47" t="s">
        <v>27</v>
      </c>
      <c r="I431" s="47"/>
    </row>
    <row r="432" spans="3:9" s="41" customFormat="1" ht="24" customHeight="1" x14ac:dyDescent="0.35">
      <c r="C432" s="47" t="s">
        <v>23</v>
      </c>
      <c r="D432" s="47" t="s">
        <v>48</v>
      </c>
      <c r="E432" s="48">
        <v>1</v>
      </c>
      <c r="F432" s="48">
        <v>1</v>
      </c>
      <c r="G432" s="47" t="s">
        <v>63</v>
      </c>
      <c r="H432" s="47" t="s">
        <v>64</v>
      </c>
      <c r="I432" s="47" t="s">
        <v>31</v>
      </c>
    </row>
    <row r="433" spans="3:9" s="41" customFormat="1" ht="24" customHeight="1" x14ac:dyDescent="0.35">
      <c r="C433" s="47" t="s">
        <v>23</v>
      </c>
      <c r="D433" s="47" t="s">
        <v>48</v>
      </c>
      <c r="E433" s="48">
        <v>1</v>
      </c>
      <c r="F433" s="48">
        <v>1</v>
      </c>
      <c r="G433" s="47" t="s">
        <v>55</v>
      </c>
      <c r="H433" s="47" t="s">
        <v>27</v>
      </c>
      <c r="I433" s="47"/>
    </row>
    <row r="434" spans="3:9" s="41" customFormat="1" ht="24" customHeight="1" x14ac:dyDescent="0.35">
      <c r="C434" s="47" t="s">
        <v>23</v>
      </c>
      <c r="D434" s="47" t="s">
        <v>48</v>
      </c>
      <c r="E434" s="48">
        <v>1</v>
      </c>
      <c r="F434" s="48">
        <v>1</v>
      </c>
      <c r="G434" s="47" t="s">
        <v>63</v>
      </c>
      <c r="H434" s="47" t="s">
        <v>64</v>
      </c>
      <c r="I434" s="47" t="s">
        <v>31</v>
      </c>
    </row>
    <row r="435" spans="3:9" s="41" customFormat="1" ht="24" customHeight="1" x14ac:dyDescent="0.35">
      <c r="C435" s="47" t="s">
        <v>23</v>
      </c>
      <c r="D435" s="47" t="s">
        <v>48</v>
      </c>
      <c r="E435" s="48">
        <v>1</v>
      </c>
      <c r="F435" s="48">
        <v>1</v>
      </c>
      <c r="G435" s="47" t="s">
        <v>55</v>
      </c>
      <c r="H435" s="47" t="s">
        <v>27</v>
      </c>
      <c r="I435" s="47"/>
    </row>
    <row r="436" spans="3:9" s="41" customFormat="1" ht="24" customHeight="1" x14ac:dyDescent="0.35">
      <c r="C436" s="47" t="s">
        <v>23</v>
      </c>
      <c r="D436" s="47" t="s">
        <v>48</v>
      </c>
      <c r="E436" s="48">
        <v>1</v>
      </c>
      <c r="F436" s="48">
        <v>1</v>
      </c>
      <c r="G436" s="47" t="s">
        <v>55</v>
      </c>
      <c r="H436" s="47" t="s">
        <v>27</v>
      </c>
      <c r="I436" s="47"/>
    </row>
    <row r="437" spans="3:9" s="41" customFormat="1" ht="24" customHeight="1" x14ac:dyDescent="0.35">
      <c r="C437" s="47" t="s">
        <v>108</v>
      </c>
      <c r="D437" s="47" t="s">
        <v>48</v>
      </c>
      <c r="E437" s="48">
        <v>1</v>
      </c>
      <c r="F437" s="48">
        <v>1</v>
      </c>
      <c r="G437" s="47"/>
      <c r="H437" s="47"/>
      <c r="I437" s="47"/>
    </row>
    <row r="438" spans="3:9" s="41" customFormat="1" ht="24" customHeight="1" x14ac:dyDescent="0.35">
      <c r="C438" s="47" t="s">
        <v>108</v>
      </c>
      <c r="D438" s="47" t="s">
        <v>48</v>
      </c>
      <c r="E438" s="48">
        <v>1</v>
      </c>
      <c r="F438" s="48">
        <v>1</v>
      </c>
      <c r="G438" s="47"/>
      <c r="H438" s="47"/>
      <c r="I438" s="47"/>
    </row>
    <row r="439" spans="3:9" s="41" customFormat="1" ht="24" customHeight="1" x14ac:dyDescent="0.35">
      <c r="C439" s="47" t="s">
        <v>23</v>
      </c>
      <c r="D439" s="47" t="s">
        <v>48</v>
      </c>
      <c r="E439" s="48">
        <v>1</v>
      </c>
      <c r="F439" s="48">
        <v>1</v>
      </c>
      <c r="G439" s="47" t="s">
        <v>63</v>
      </c>
      <c r="H439" s="47" t="s">
        <v>64</v>
      </c>
      <c r="I439" s="47" t="s">
        <v>31</v>
      </c>
    </row>
    <row r="440" spans="3:9" s="41" customFormat="1" ht="24" customHeight="1" x14ac:dyDescent="0.35">
      <c r="C440" s="47" t="s">
        <v>108</v>
      </c>
      <c r="D440" s="47" t="s">
        <v>48</v>
      </c>
      <c r="E440" s="48">
        <v>1</v>
      </c>
      <c r="F440" s="48">
        <v>1</v>
      </c>
      <c r="G440" s="47"/>
      <c r="H440" s="47"/>
      <c r="I440" s="47"/>
    </row>
    <row r="441" spans="3:9" s="41" customFormat="1" ht="24" customHeight="1" x14ac:dyDescent="0.35">
      <c r="C441" s="47" t="s">
        <v>23</v>
      </c>
      <c r="D441" s="47" t="s">
        <v>48</v>
      </c>
      <c r="E441" s="48">
        <v>1</v>
      </c>
      <c r="F441" s="48">
        <v>1</v>
      </c>
      <c r="G441" s="47" t="s">
        <v>55</v>
      </c>
      <c r="H441" s="47" t="s">
        <v>27</v>
      </c>
      <c r="I441" s="47"/>
    </row>
    <row r="442" spans="3:9" s="41" customFormat="1" ht="24" customHeight="1" x14ac:dyDescent="0.35">
      <c r="C442" s="47" t="s">
        <v>108</v>
      </c>
      <c r="D442" s="47" t="s">
        <v>48</v>
      </c>
      <c r="E442" s="48">
        <v>1</v>
      </c>
      <c r="F442" s="48">
        <v>1</v>
      </c>
      <c r="G442" s="47"/>
      <c r="H442" s="47"/>
      <c r="I442" s="47"/>
    </row>
    <row r="443" spans="3:9" s="41" customFormat="1" ht="24" customHeight="1" x14ac:dyDescent="0.35">
      <c r="C443" s="47" t="s">
        <v>108</v>
      </c>
      <c r="D443" s="47" t="s">
        <v>48</v>
      </c>
      <c r="E443" s="48">
        <v>1</v>
      </c>
      <c r="F443" s="48">
        <v>1</v>
      </c>
      <c r="G443" s="47"/>
      <c r="H443" s="47"/>
      <c r="I443" s="47"/>
    </row>
    <row r="444" spans="3:9" s="41" customFormat="1" ht="24" customHeight="1" x14ac:dyDescent="0.35">
      <c r="C444" s="47" t="s">
        <v>108</v>
      </c>
      <c r="D444" s="47" t="s">
        <v>48</v>
      </c>
      <c r="E444" s="48">
        <v>1</v>
      </c>
      <c r="F444" s="48">
        <v>1</v>
      </c>
      <c r="G444" s="47"/>
      <c r="H444" s="47"/>
      <c r="I444" s="47"/>
    </row>
    <row r="445" spans="3:9" s="41" customFormat="1" ht="24" customHeight="1" x14ac:dyDescent="0.35">
      <c r="C445" s="47" t="s">
        <v>108</v>
      </c>
      <c r="D445" s="47" t="s">
        <v>48</v>
      </c>
      <c r="E445" s="48">
        <v>1</v>
      </c>
      <c r="F445" s="48">
        <v>1</v>
      </c>
      <c r="G445" s="47"/>
      <c r="H445" s="47"/>
      <c r="I445" s="47"/>
    </row>
    <row r="446" spans="3:9" s="41" customFormat="1" ht="24" customHeight="1" x14ac:dyDescent="0.35">
      <c r="C446" s="47" t="s">
        <v>108</v>
      </c>
      <c r="D446" s="47" t="s">
        <v>48</v>
      </c>
      <c r="E446" s="48">
        <v>1</v>
      </c>
      <c r="F446" s="48">
        <v>1</v>
      </c>
      <c r="G446" s="47"/>
      <c r="H446" s="47"/>
      <c r="I446" s="47"/>
    </row>
    <row r="447" spans="3:9" s="41" customFormat="1" ht="24" customHeight="1" x14ac:dyDescent="0.35">
      <c r="C447" s="47" t="s">
        <v>23</v>
      </c>
      <c r="D447" s="47" t="s">
        <v>48</v>
      </c>
      <c r="E447" s="48">
        <v>1</v>
      </c>
      <c r="F447" s="48">
        <v>1</v>
      </c>
      <c r="G447" s="47" t="s">
        <v>80</v>
      </c>
      <c r="H447" s="47" t="s">
        <v>81</v>
      </c>
      <c r="I447" s="47"/>
    </row>
    <row r="448" spans="3:9" s="41" customFormat="1" ht="24" customHeight="1" x14ac:dyDescent="0.35">
      <c r="C448" s="47" t="s">
        <v>108</v>
      </c>
      <c r="D448" s="47" t="s">
        <v>48</v>
      </c>
      <c r="E448" s="48">
        <v>1</v>
      </c>
      <c r="F448" s="48">
        <v>1</v>
      </c>
      <c r="G448" s="47"/>
      <c r="H448" s="47"/>
      <c r="I448" s="47"/>
    </row>
    <row r="449" spans="3:9" s="41" customFormat="1" ht="24" customHeight="1" x14ac:dyDescent="0.35">
      <c r="C449" s="47" t="s">
        <v>108</v>
      </c>
      <c r="D449" s="47" t="s">
        <v>48</v>
      </c>
      <c r="E449" s="48">
        <v>1</v>
      </c>
      <c r="F449" s="48">
        <v>1</v>
      </c>
      <c r="G449" s="47"/>
      <c r="H449" s="47"/>
      <c r="I449" s="47"/>
    </row>
    <row r="450" spans="3:9" s="41" customFormat="1" ht="24" customHeight="1" x14ac:dyDescent="0.35">
      <c r="C450" s="47" t="s">
        <v>108</v>
      </c>
      <c r="D450" s="47" t="s">
        <v>48</v>
      </c>
      <c r="E450" s="48">
        <v>1</v>
      </c>
      <c r="F450" s="48">
        <v>1</v>
      </c>
      <c r="G450" s="47"/>
      <c r="H450" s="47"/>
      <c r="I450" s="47"/>
    </row>
    <row r="451" spans="3:9" s="41" customFormat="1" ht="24" customHeight="1" x14ac:dyDescent="0.35">
      <c r="C451" s="47" t="s">
        <v>108</v>
      </c>
      <c r="D451" s="47" t="s">
        <v>48</v>
      </c>
      <c r="E451" s="48">
        <v>1</v>
      </c>
      <c r="F451" s="48">
        <v>1</v>
      </c>
      <c r="G451" s="47"/>
      <c r="H451" s="47"/>
      <c r="I451" s="47"/>
    </row>
    <row r="452" spans="3:9" s="41" customFormat="1" ht="24" customHeight="1" x14ac:dyDescent="0.35">
      <c r="C452" s="47" t="s">
        <v>108</v>
      </c>
      <c r="D452" s="47" t="s">
        <v>24</v>
      </c>
      <c r="E452" s="48">
        <v>1</v>
      </c>
      <c r="F452" s="48">
        <v>1</v>
      </c>
      <c r="G452" s="47"/>
      <c r="H452" s="47"/>
      <c r="I452" s="47"/>
    </row>
    <row r="453" spans="3:9" s="41" customFormat="1" ht="24" customHeight="1" x14ac:dyDescent="0.35">
      <c r="C453" s="47" t="s">
        <v>108</v>
      </c>
      <c r="D453" s="47" t="s">
        <v>24</v>
      </c>
      <c r="E453" s="48">
        <v>1</v>
      </c>
      <c r="F453" s="48">
        <v>1</v>
      </c>
      <c r="G453" s="47"/>
      <c r="H453" s="47"/>
      <c r="I453" s="47"/>
    </row>
    <row r="454" spans="3:9" s="41" customFormat="1" ht="24" customHeight="1" x14ac:dyDescent="0.35">
      <c r="C454" s="47" t="s">
        <v>108</v>
      </c>
      <c r="D454" s="47" t="s">
        <v>24</v>
      </c>
      <c r="E454" s="48">
        <v>1</v>
      </c>
      <c r="F454" s="48">
        <v>1</v>
      </c>
      <c r="G454" s="47"/>
      <c r="H454" s="47"/>
      <c r="I454" s="47"/>
    </row>
    <row r="455" spans="3:9" s="41" customFormat="1" ht="24" customHeight="1" x14ac:dyDescent="0.35">
      <c r="C455" s="47" t="s">
        <v>108</v>
      </c>
      <c r="D455" s="47" t="s">
        <v>24</v>
      </c>
      <c r="E455" s="48">
        <v>1</v>
      </c>
      <c r="F455" s="48">
        <v>1</v>
      </c>
      <c r="G455" s="47"/>
      <c r="H455" s="47"/>
      <c r="I455" s="47"/>
    </row>
    <row r="456" spans="3:9" s="41" customFormat="1" ht="24" customHeight="1" x14ac:dyDescent="0.35">
      <c r="C456" s="47" t="s">
        <v>108</v>
      </c>
      <c r="D456" s="47" t="s">
        <v>24</v>
      </c>
      <c r="E456" s="48">
        <v>1</v>
      </c>
      <c r="F456" s="48">
        <v>1</v>
      </c>
      <c r="G456" s="47"/>
      <c r="H456" s="47"/>
      <c r="I456" s="47"/>
    </row>
    <row r="457" spans="3:9" s="41" customFormat="1" ht="24" customHeight="1" x14ac:dyDescent="0.35">
      <c r="C457" s="47" t="s">
        <v>23</v>
      </c>
      <c r="D457" s="47" t="s">
        <v>24</v>
      </c>
      <c r="E457" s="48">
        <v>1</v>
      </c>
      <c r="F457" s="48">
        <v>1</v>
      </c>
      <c r="G457" s="47" t="s">
        <v>27</v>
      </c>
      <c r="H457" s="47" t="s">
        <v>27</v>
      </c>
      <c r="I457" s="47"/>
    </row>
    <row r="458" spans="3:9" s="41" customFormat="1" ht="24" customHeight="1" x14ac:dyDescent="0.35">
      <c r="C458" s="47" t="s">
        <v>108</v>
      </c>
      <c r="D458" s="47" t="s">
        <v>24</v>
      </c>
      <c r="E458" s="48">
        <v>1</v>
      </c>
      <c r="F458" s="48">
        <v>1</v>
      </c>
      <c r="G458" s="47"/>
      <c r="H458" s="47"/>
      <c r="I458" s="47"/>
    </row>
    <row r="459" spans="3:9" s="41" customFormat="1" ht="24" customHeight="1" x14ac:dyDescent="0.35">
      <c r="C459" s="47" t="s">
        <v>23</v>
      </c>
      <c r="D459" s="47" t="s">
        <v>24</v>
      </c>
      <c r="E459" s="48">
        <v>1</v>
      </c>
      <c r="F459" s="48">
        <v>1</v>
      </c>
      <c r="G459" s="47" t="s">
        <v>27</v>
      </c>
      <c r="H459" s="47" t="s">
        <v>27</v>
      </c>
      <c r="I459" s="47"/>
    </row>
    <row r="460" spans="3:9" s="41" customFormat="1" ht="24" customHeight="1" x14ac:dyDescent="0.35">
      <c r="C460" s="47" t="s">
        <v>108</v>
      </c>
      <c r="D460" s="47" t="s">
        <v>24</v>
      </c>
      <c r="E460" s="48">
        <v>1</v>
      </c>
      <c r="F460" s="48">
        <v>1</v>
      </c>
      <c r="G460" s="47"/>
      <c r="H460" s="47"/>
      <c r="I460" s="47"/>
    </row>
    <row r="461" spans="3:9" s="41" customFormat="1" ht="24" customHeight="1" x14ac:dyDescent="0.35">
      <c r="C461" s="47" t="s">
        <v>23</v>
      </c>
      <c r="D461" s="47" t="s">
        <v>24</v>
      </c>
      <c r="E461" s="48">
        <v>1</v>
      </c>
      <c r="F461" s="48">
        <v>1</v>
      </c>
      <c r="G461" s="47" t="s">
        <v>27</v>
      </c>
      <c r="H461" s="47" t="s">
        <v>27</v>
      </c>
      <c r="I461" s="47"/>
    </row>
    <row r="462" spans="3:9" s="41" customFormat="1" ht="24" customHeight="1" x14ac:dyDescent="0.35">
      <c r="C462" s="47" t="s">
        <v>108</v>
      </c>
      <c r="D462" s="47" t="s">
        <v>24</v>
      </c>
      <c r="E462" s="48">
        <v>1</v>
      </c>
      <c r="F462" s="48">
        <v>1</v>
      </c>
      <c r="G462" s="47"/>
      <c r="H462" s="47"/>
      <c r="I462" s="47"/>
    </row>
    <row r="463" spans="3:9" s="41" customFormat="1" ht="24" customHeight="1" x14ac:dyDescent="0.35">
      <c r="C463" s="47" t="s">
        <v>108</v>
      </c>
      <c r="D463" s="47" t="s">
        <v>24</v>
      </c>
      <c r="E463" s="48">
        <v>1</v>
      </c>
      <c r="F463" s="48">
        <v>1</v>
      </c>
      <c r="G463" s="47"/>
      <c r="H463" s="47"/>
      <c r="I463" s="47"/>
    </row>
    <row r="464" spans="3:9" s="41" customFormat="1" ht="24" customHeight="1" x14ac:dyDescent="0.35">
      <c r="C464" s="47" t="s">
        <v>108</v>
      </c>
      <c r="D464" s="47" t="s">
        <v>24</v>
      </c>
      <c r="E464" s="48">
        <v>1</v>
      </c>
      <c r="F464" s="48">
        <v>1</v>
      </c>
      <c r="G464" s="47"/>
      <c r="H464" s="47"/>
      <c r="I464" s="47"/>
    </row>
    <row r="465" spans="3:9" s="41" customFormat="1" ht="24" customHeight="1" x14ac:dyDescent="0.35">
      <c r="C465" s="47" t="s">
        <v>108</v>
      </c>
      <c r="D465" s="47" t="s">
        <v>24</v>
      </c>
      <c r="E465" s="48">
        <v>1</v>
      </c>
      <c r="F465" s="48">
        <v>1</v>
      </c>
      <c r="G465" s="47"/>
      <c r="H465" s="47"/>
      <c r="I465" s="47"/>
    </row>
    <row r="466" spans="3:9" s="41" customFormat="1" ht="24" customHeight="1" x14ac:dyDescent="0.35">
      <c r="C466" s="47" t="s">
        <v>108</v>
      </c>
      <c r="D466" s="47" t="s">
        <v>24</v>
      </c>
      <c r="E466" s="48">
        <v>1</v>
      </c>
      <c r="F466" s="48">
        <v>1</v>
      </c>
      <c r="G466" s="47"/>
      <c r="H466" s="47"/>
      <c r="I466" s="47"/>
    </row>
    <row r="467" spans="3:9" s="41" customFormat="1" ht="24" customHeight="1" x14ac:dyDescent="0.35">
      <c r="C467" s="47" t="s">
        <v>23</v>
      </c>
      <c r="D467" s="47" t="s">
        <v>24</v>
      </c>
      <c r="E467" s="48">
        <v>1</v>
      </c>
      <c r="F467" s="48">
        <v>1</v>
      </c>
      <c r="G467" s="47" t="s">
        <v>81</v>
      </c>
      <c r="H467" s="47" t="s">
        <v>81</v>
      </c>
      <c r="I467" s="47"/>
    </row>
    <row r="468" spans="3:9" s="41" customFormat="1" ht="24" customHeight="1" x14ac:dyDescent="0.35">
      <c r="C468" s="47" t="s">
        <v>108</v>
      </c>
      <c r="D468" s="47" t="s">
        <v>24</v>
      </c>
      <c r="E468" s="48">
        <v>1</v>
      </c>
      <c r="F468" s="48">
        <v>1</v>
      </c>
      <c r="G468" s="47"/>
      <c r="H468" s="47"/>
      <c r="I468" s="47"/>
    </row>
    <row r="469" spans="3:9" s="41" customFormat="1" ht="24" customHeight="1" x14ac:dyDescent="0.35">
      <c r="C469" s="47" t="s">
        <v>108</v>
      </c>
      <c r="D469" s="47" t="s">
        <v>24</v>
      </c>
      <c r="E469" s="48">
        <v>1</v>
      </c>
      <c r="F469" s="48">
        <v>1</v>
      </c>
      <c r="G469" s="47"/>
      <c r="H469" s="47"/>
      <c r="I469" s="47"/>
    </row>
    <row r="470" spans="3:9" s="41" customFormat="1" ht="24" customHeight="1" x14ac:dyDescent="0.35">
      <c r="C470" s="47" t="s">
        <v>23</v>
      </c>
      <c r="D470" s="47" t="s">
        <v>24</v>
      </c>
      <c r="E470" s="48">
        <v>1</v>
      </c>
      <c r="F470" s="48">
        <v>1</v>
      </c>
      <c r="G470" s="47" t="s">
        <v>81</v>
      </c>
      <c r="H470" s="47" t="s">
        <v>81</v>
      </c>
      <c r="I470" s="47"/>
    </row>
    <row r="471" spans="3:9" s="41" customFormat="1" ht="24" customHeight="1" x14ac:dyDescent="0.35">
      <c r="C471" s="47" t="s">
        <v>108</v>
      </c>
      <c r="D471" s="47" t="s">
        <v>24</v>
      </c>
      <c r="E471" s="48">
        <v>1</v>
      </c>
      <c r="F471" s="48">
        <v>1</v>
      </c>
      <c r="G471" s="47"/>
      <c r="H471" s="47"/>
      <c r="I471" s="47"/>
    </row>
    <row r="472" spans="3:9" s="41" customFormat="1" ht="24" customHeight="1" x14ac:dyDescent="0.35">
      <c r="C472" s="47" t="s">
        <v>108</v>
      </c>
      <c r="D472" s="47" t="s">
        <v>24</v>
      </c>
      <c r="E472" s="48">
        <v>1</v>
      </c>
      <c r="F472" s="48">
        <v>1</v>
      </c>
      <c r="G472" s="47"/>
      <c r="H472" s="47"/>
      <c r="I472" s="47"/>
    </row>
    <row r="473" spans="3:9" s="41" customFormat="1" ht="24" customHeight="1" x14ac:dyDescent="0.35">
      <c r="C473" s="47" t="s">
        <v>23</v>
      </c>
      <c r="D473" s="47" t="s">
        <v>24</v>
      </c>
      <c r="E473" s="48">
        <v>1</v>
      </c>
      <c r="F473" s="48">
        <v>1</v>
      </c>
      <c r="G473" s="47" t="s">
        <v>27</v>
      </c>
      <c r="H473" s="47" t="s">
        <v>27</v>
      </c>
      <c r="I473" s="47"/>
    </row>
    <row r="474" spans="3:9" s="41" customFormat="1" ht="24" customHeight="1" x14ac:dyDescent="0.35">
      <c r="C474" s="47" t="s">
        <v>23</v>
      </c>
      <c r="D474" s="47" t="s">
        <v>24</v>
      </c>
      <c r="E474" s="48">
        <v>1</v>
      </c>
      <c r="F474" s="48">
        <v>1</v>
      </c>
      <c r="G474" s="47" t="s">
        <v>27</v>
      </c>
      <c r="H474" s="47" t="s">
        <v>27</v>
      </c>
      <c r="I474" s="47"/>
    </row>
    <row r="475" spans="3:9" s="41" customFormat="1" ht="24" customHeight="1" x14ac:dyDescent="0.35">
      <c r="C475" s="47" t="s">
        <v>23</v>
      </c>
      <c r="D475" s="47" t="s">
        <v>119</v>
      </c>
      <c r="E475" s="48">
        <v>130000</v>
      </c>
      <c r="F475" s="48">
        <v>130000</v>
      </c>
      <c r="G475" s="47" t="s">
        <v>78</v>
      </c>
      <c r="H475" s="47" t="s">
        <v>78</v>
      </c>
      <c r="I475" s="47"/>
    </row>
    <row r="476" spans="3:9" s="41" customFormat="1" ht="24" customHeight="1" x14ac:dyDescent="0.35">
      <c r="C476" s="47" t="s">
        <v>23</v>
      </c>
      <c r="D476" s="47" t="s">
        <v>24</v>
      </c>
      <c r="E476" s="48">
        <v>1</v>
      </c>
      <c r="F476" s="48">
        <v>1</v>
      </c>
      <c r="G476" s="47" t="s">
        <v>27</v>
      </c>
      <c r="H476" s="47" t="s">
        <v>27</v>
      </c>
      <c r="I476" s="47"/>
    </row>
    <row r="477" spans="3:9" s="41" customFormat="1" ht="24" customHeight="1" x14ac:dyDescent="0.35">
      <c r="C477" s="47" t="s">
        <v>108</v>
      </c>
      <c r="D477" s="47" t="s">
        <v>24</v>
      </c>
      <c r="E477" s="48">
        <v>1</v>
      </c>
      <c r="F477" s="48">
        <v>1</v>
      </c>
      <c r="G477" s="47"/>
      <c r="H477" s="47"/>
      <c r="I477" s="47"/>
    </row>
    <row r="478" spans="3:9" s="41" customFormat="1" ht="24" customHeight="1" x14ac:dyDescent="0.35">
      <c r="C478" s="47" t="s">
        <v>23</v>
      </c>
      <c r="D478" s="47" t="s">
        <v>24</v>
      </c>
      <c r="E478" s="48">
        <v>1</v>
      </c>
      <c r="F478" s="48">
        <v>1</v>
      </c>
      <c r="G478" s="47" t="s">
        <v>81</v>
      </c>
      <c r="H478" s="47" t="s">
        <v>81</v>
      </c>
      <c r="I478" s="47"/>
    </row>
    <row r="479" spans="3:9" s="41" customFormat="1" ht="24" customHeight="1" x14ac:dyDescent="0.35">
      <c r="C479" s="47" t="s">
        <v>108</v>
      </c>
      <c r="D479" s="47" t="s">
        <v>24</v>
      </c>
      <c r="E479" s="48">
        <v>1</v>
      </c>
      <c r="F479" s="48">
        <v>1</v>
      </c>
      <c r="G479" s="47"/>
      <c r="H479" s="47"/>
      <c r="I479" s="47"/>
    </row>
    <row r="480" spans="3:9" s="41" customFormat="1" ht="24" customHeight="1" x14ac:dyDescent="0.35">
      <c r="C480" s="47" t="s">
        <v>108</v>
      </c>
      <c r="D480" s="47" t="s">
        <v>24</v>
      </c>
      <c r="E480" s="48">
        <v>1</v>
      </c>
      <c r="F480" s="48">
        <v>1</v>
      </c>
      <c r="G480" s="47"/>
      <c r="H480" s="47"/>
      <c r="I480" s="47"/>
    </row>
    <row r="481" spans="3:9" s="41" customFormat="1" ht="24" customHeight="1" x14ac:dyDescent="0.35">
      <c r="C481" s="47" t="s">
        <v>108</v>
      </c>
      <c r="D481" s="47" t="s">
        <v>24</v>
      </c>
      <c r="E481" s="48">
        <v>1</v>
      </c>
      <c r="F481" s="48">
        <v>1</v>
      </c>
      <c r="G481" s="47"/>
      <c r="H481" s="47"/>
      <c r="I481" s="47"/>
    </row>
    <row r="482" spans="3:9" s="41" customFormat="1" ht="24" customHeight="1" x14ac:dyDescent="0.35">
      <c r="C482" s="47" t="s">
        <v>108</v>
      </c>
      <c r="D482" s="47" t="s">
        <v>24</v>
      </c>
      <c r="E482" s="48">
        <v>1</v>
      </c>
      <c r="F482" s="48">
        <v>1</v>
      </c>
      <c r="G482" s="47"/>
      <c r="H482" s="47"/>
      <c r="I482" s="47"/>
    </row>
    <row r="483" spans="3:9" s="41" customFormat="1" ht="24" customHeight="1" x14ac:dyDescent="0.35">
      <c r="C483" s="47" t="s">
        <v>108</v>
      </c>
      <c r="D483" s="47" t="s">
        <v>24</v>
      </c>
      <c r="E483" s="48">
        <v>1</v>
      </c>
      <c r="F483" s="48">
        <v>1</v>
      </c>
      <c r="G483" s="47"/>
      <c r="H483" s="47"/>
      <c r="I483" s="47"/>
    </row>
    <row r="484" spans="3:9" s="41" customFormat="1" ht="24" customHeight="1" x14ac:dyDescent="0.35">
      <c r="C484" s="47" t="s">
        <v>108</v>
      </c>
      <c r="D484" s="47" t="s">
        <v>24</v>
      </c>
      <c r="E484" s="48">
        <v>1</v>
      </c>
      <c r="F484" s="48">
        <v>1</v>
      </c>
      <c r="G484" s="47"/>
      <c r="H484" s="47"/>
      <c r="I484" s="47"/>
    </row>
    <row r="485" spans="3:9" s="41" customFormat="1" ht="24" customHeight="1" x14ac:dyDescent="0.35">
      <c r="C485" s="47" t="s">
        <v>108</v>
      </c>
      <c r="D485" s="47" t="s">
        <v>24</v>
      </c>
      <c r="E485" s="48">
        <v>1</v>
      </c>
      <c r="F485" s="48">
        <v>1</v>
      </c>
      <c r="G485" s="47"/>
      <c r="H485" s="47"/>
      <c r="I485" s="47"/>
    </row>
    <row r="486" spans="3:9" s="41" customFormat="1" ht="24" customHeight="1" x14ac:dyDescent="0.35">
      <c r="C486" s="47" t="s">
        <v>108</v>
      </c>
      <c r="D486" s="47" t="s">
        <v>24</v>
      </c>
      <c r="E486" s="48">
        <v>1</v>
      </c>
      <c r="F486" s="48">
        <v>1</v>
      </c>
      <c r="G486" s="47"/>
      <c r="H486" s="47"/>
      <c r="I486" s="47"/>
    </row>
    <row r="487" spans="3:9" s="41" customFormat="1" ht="24" customHeight="1" x14ac:dyDescent="0.35">
      <c r="C487" s="47" t="s">
        <v>108</v>
      </c>
      <c r="D487" s="47" t="s">
        <v>24</v>
      </c>
      <c r="E487" s="48">
        <v>1</v>
      </c>
      <c r="F487" s="48">
        <v>1</v>
      </c>
      <c r="G487" s="47"/>
      <c r="H487" s="47"/>
      <c r="I487" s="47"/>
    </row>
    <row r="488" spans="3:9" s="41" customFormat="1" ht="24" customHeight="1" x14ac:dyDescent="0.35">
      <c r="C488" s="47" t="s">
        <v>108</v>
      </c>
      <c r="D488" s="47" t="s">
        <v>24</v>
      </c>
      <c r="E488" s="48">
        <v>1</v>
      </c>
      <c r="F488" s="48">
        <v>1</v>
      </c>
      <c r="G488" s="47"/>
      <c r="H488" s="47"/>
      <c r="I488" s="47"/>
    </row>
    <row r="489" spans="3:9" s="41" customFormat="1" ht="24" customHeight="1" x14ac:dyDescent="0.35">
      <c r="C489" s="47" t="s">
        <v>108</v>
      </c>
      <c r="D489" s="47" t="s">
        <v>24</v>
      </c>
      <c r="E489" s="48">
        <v>1</v>
      </c>
      <c r="F489" s="48">
        <v>1</v>
      </c>
      <c r="G489" s="47"/>
      <c r="H489" s="47"/>
      <c r="I489" s="47"/>
    </row>
    <row r="490" spans="3:9" s="41" customFormat="1" ht="24" customHeight="1" x14ac:dyDescent="0.35">
      <c r="C490" s="47" t="s">
        <v>108</v>
      </c>
      <c r="D490" s="47" t="s">
        <v>24</v>
      </c>
      <c r="E490" s="48">
        <v>1</v>
      </c>
      <c r="F490" s="48">
        <v>1</v>
      </c>
      <c r="G490" s="47"/>
      <c r="H490" s="47"/>
      <c r="I490" s="47"/>
    </row>
    <row r="491" spans="3:9" s="41" customFormat="1" ht="24" customHeight="1" x14ac:dyDescent="0.35">
      <c r="C491" s="47" t="s">
        <v>23</v>
      </c>
      <c r="D491" s="47" t="s">
        <v>24</v>
      </c>
      <c r="E491" s="48">
        <v>1</v>
      </c>
      <c r="F491" s="48">
        <v>1</v>
      </c>
      <c r="G491" s="47" t="s">
        <v>27</v>
      </c>
      <c r="H491" s="47" t="s">
        <v>27</v>
      </c>
      <c r="I491" s="47"/>
    </row>
    <row r="492" spans="3:9" s="41" customFormat="1" ht="24" customHeight="1" x14ac:dyDescent="0.35">
      <c r="C492" s="47" t="s">
        <v>23</v>
      </c>
      <c r="D492" s="47" t="s">
        <v>24</v>
      </c>
      <c r="E492" s="48">
        <v>1</v>
      </c>
      <c r="F492" s="48">
        <v>1</v>
      </c>
      <c r="G492" s="47" t="s">
        <v>27</v>
      </c>
      <c r="H492" s="47" t="s">
        <v>27</v>
      </c>
      <c r="I492" s="47"/>
    </row>
    <row r="493" spans="3:9" s="41" customFormat="1" ht="24" customHeight="1" x14ac:dyDescent="0.35">
      <c r="C493" s="47" t="s">
        <v>108</v>
      </c>
      <c r="D493" s="47" t="s">
        <v>24</v>
      </c>
      <c r="E493" s="48">
        <v>1</v>
      </c>
      <c r="F493" s="48">
        <v>1</v>
      </c>
      <c r="G493" s="47"/>
      <c r="H493" s="47"/>
      <c r="I493" s="47"/>
    </row>
    <row r="494" spans="3:9" s="41" customFormat="1" ht="24" customHeight="1" x14ac:dyDescent="0.35">
      <c r="C494" s="47" t="s">
        <v>108</v>
      </c>
      <c r="D494" s="47" t="s">
        <v>24</v>
      </c>
      <c r="E494" s="48">
        <v>1</v>
      </c>
      <c r="F494" s="48">
        <v>1</v>
      </c>
      <c r="G494" s="47"/>
      <c r="H494" s="47"/>
      <c r="I494" s="47"/>
    </row>
    <row r="495" spans="3:9" s="41" customFormat="1" ht="24" customHeight="1" x14ac:dyDescent="0.35">
      <c r="C495" s="47" t="s">
        <v>23</v>
      </c>
      <c r="D495" s="47" t="s">
        <v>24</v>
      </c>
      <c r="E495" s="48">
        <v>1</v>
      </c>
      <c r="F495" s="48">
        <v>1</v>
      </c>
      <c r="G495" s="47" t="s">
        <v>27</v>
      </c>
      <c r="H495" s="47" t="s">
        <v>27</v>
      </c>
      <c r="I495" s="47"/>
    </row>
    <row r="496" spans="3:9" s="41" customFormat="1" ht="24" customHeight="1" x14ac:dyDescent="0.35">
      <c r="C496" s="47" t="s">
        <v>23</v>
      </c>
      <c r="D496" s="47" t="s">
        <v>110</v>
      </c>
      <c r="E496" s="48">
        <v>120</v>
      </c>
      <c r="F496" s="48">
        <v>120</v>
      </c>
      <c r="G496" s="47" t="s">
        <v>74</v>
      </c>
      <c r="H496" s="47" t="s">
        <v>74</v>
      </c>
      <c r="I496" s="47"/>
    </row>
    <row r="497" spans="3:9" s="41" customFormat="1" ht="24" customHeight="1" x14ac:dyDescent="0.35">
      <c r="C497" s="47" t="s">
        <v>23</v>
      </c>
      <c r="D497" s="47" t="s">
        <v>119</v>
      </c>
      <c r="E497" s="48">
        <v>130000</v>
      </c>
      <c r="F497" s="48">
        <v>130000</v>
      </c>
      <c r="G497" s="47" t="s">
        <v>78</v>
      </c>
      <c r="H497" s="47" t="s">
        <v>78</v>
      </c>
      <c r="I497" s="47"/>
    </row>
    <row r="498" spans="3:9" s="41" customFormat="1" ht="24" customHeight="1" x14ac:dyDescent="0.35">
      <c r="C498" s="47" t="s">
        <v>108</v>
      </c>
      <c r="D498" s="47" t="s">
        <v>24</v>
      </c>
      <c r="E498" s="48">
        <v>1</v>
      </c>
      <c r="F498" s="48">
        <v>1</v>
      </c>
      <c r="G498" s="47"/>
      <c r="H498" s="47"/>
      <c r="I498" s="47"/>
    </row>
    <row r="499" spans="3:9" s="41" customFormat="1" ht="24" customHeight="1" x14ac:dyDescent="0.35">
      <c r="C499" s="47" t="s">
        <v>23</v>
      </c>
      <c r="D499" s="47" t="s">
        <v>24</v>
      </c>
      <c r="E499" s="48">
        <v>1</v>
      </c>
      <c r="F499" s="48">
        <v>1</v>
      </c>
      <c r="G499" s="47" t="s">
        <v>27</v>
      </c>
      <c r="H499" s="47" t="s">
        <v>27</v>
      </c>
      <c r="I499" s="47"/>
    </row>
    <row r="500" spans="3:9" s="41" customFormat="1" ht="24" customHeight="1" x14ac:dyDescent="0.35">
      <c r="C500" s="47" t="s">
        <v>108</v>
      </c>
      <c r="D500" s="47" t="s">
        <v>24</v>
      </c>
      <c r="E500" s="48">
        <v>1</v>
      </c>
      <c r="F500" s="48">
        <v>1</v>
      </c>
      <c r="G500" s="47"/>
      <c r="H500" s="47"/>
      <c r="I500" s="47"/>
    </row>
    <row r="501" spans="3:9" s="41" customFormat="1" ht="24" customHeight="1" x14ac:dyDescent="0.35">
      <c r="C501" s="47" t="s">
        <v>108</v>
      </c>
      <c r="D501" s="47" t="s">
        <v>24</v>
      </c>
      <c r="E501" s="48">
        <v>1</v>
      </c>
      <c r="F501" s="48">
        <v>1</v>
      </c>
      <c r="G501" s="47"/>
      <c r="H501" s="47"/>
      <c r="I501" s="47"/>
    </row>
    <row r="502" spans="3:9" s="41" customFormat="1" ht="24" customHeight="1" x14ac:dyDescent="0.35">
      <c r="C502" s="47" t="s">
        <v>23</v>
      </c>
      <c r="D502" s="47" t="s">
        <v>24</v>
      </c>
      <c r="E502" s="48">
        <v>1</v>
      </c>
      <c r="F502" s="48">
        <v>1</v>
      </c>
      <c r="G502" s="47" t="s">
        <v>81</v>
      </c>
      <c r="H502" s="47" t="s">
        <v>81</v>
      </c>
      <c r="I502" s="47"/>
    </row>
    <row r="503" spans="3:9" s="41" customFormat="1" ht="24" customHeight="1" x14ac:dyDescent="0.35">
      <c r="C503" s="47" t="s">
        <v>108</v>
      </c>
      <c r="D503" s="47" t="s">
        <v>24</v>
      </c>
      <c r="E503" s="48">
        <v>1</v>
      </c>
      <c r="F503" s="48">
        <v>1</v>
      </c>
      <c r="G503" s="47"/>
      <c r="H503" s="47"/>
      <c r="I503" s="47"/>
    </row>
    <row r="504" spans="3:9" s="41" customFormat="1" ht="24" customHeight="1" x14ac:dyDescent="0.35">
      <c r="C504" s="47" t="s">
        <v>23</v>
      </c>
      <c r="D504" s="47" t="s">
        <v>24</v>
      </c>
      <c r="E504" s="48">
        <v>1</v>
      </c>
      <c r="F504" s="48">
        <v>1</v>
      </c>
      <c r="G504" s="47" t="s">
        <v>27</v>
      </c>
      <c r="H504" s="47" t="s">
        <v>27</v>
      </c>
      <c r="I504" s="47"/>
    </row>
    <row r="505" spans="3:9" s="41" customFormat="1" ht="24" customHeight="1" x14ac:dyDescent="0.35">
      <c r="C505" s="47" t="s">
        <v>23</v>
      </c>
      <c r="D505" s="47" t="s">
        <v>24</v>
      </c>
      <c r="E505" s="48">
        <v>1</v>
      </c>
      <c r="F505" s="48">
        <v>1</v>
      </c>
      <c r="G505" s="47" t="s">
        <v>27</v>
      </c>
      <c r="H505" s="47" t="s">
        <v>27</v>
      </c>
      <c r="I505" s="47"/>
    </row>
    <row r="506" spans="3:9" s="41" customFormat="1" ht="24" customHeight="1" x14ac:dyDescent="0.35">
      <c r="C506" s="47" t="s">
        <v>23</v>
      </c>
      <c r="D506" s="47" t="s">
        <v>37</v>
      </c>
      <c r="E506" s="48">
        <v>1</v>
      </c>
      <c r="F506" s="48">
        <v>1</v>
      </c>
      <c r="G506" s="47" t="s">
        <v>82</v>
      </c>
      <c r="H506" s="47" t="s">
        <v>82</v>
      </c>
      <c r="I506" s="47"/>
    </row>
    <row r="507" spans="3:9" s="41" customFormat="1" ht="24" customHeight="1" x14ac:dyDescent="0.35">
      <c r="C507" s="47" t="s">
        <v>23</v>
      </c>
      <c r="D507" s="47" t="s">
        <v>37</v>
      </c>
      <c r="E507" s="48">
        <v>1</v>
      </c>
      <c r="F507" s="48">
        <v>1</v>
      </c>
      <c r="G507" s="47" t="s">
        <v>72</v>
      </c>
      <c r="H507" s="47" t="s">
        <v>72</v>
      </c>
      <c r="I507" s="47"/>
    </row>
    <row r="508" spans="3:9" s="41" customFormat="1" ht="24" customHeight="1" x14ac:dyDescent="0.35">
      <c r="C508" s="47" t="s">
        <v>23</v>
      </c>
      <c r="D508" s="47" t="s">
        <v>37</v>
      </c>
      <c r="E508" s="48">
        <v>1</v>
      </c>
      <c r="F508" s="48">
        <v>1</v>
      </c>
      <c r="G508" s="47" t="s">
        <v>82</v>
      </c>
      <c r="H508" s="47" t="s">
        <v>82</v>
      </c>
      <c r="I508" s="47"/>
    </row>
    <row r="509" spans="3:9" s="41" customFormat="1" ht="24" customHeight="1" x14ac:dyDescent="0.35">
      <c r="C509" s="47" t="s">
        <v>108</v>
      </c>
      <c r="D509" s="47" t="s">
        <v>37</v>
      </c>
      <c r="E509" s="48">
        <v>1</v>
      </c>
      <c r="F509" s="48">
        <v>1</v>
      </c>
      <c r="G509" s="47"/>
      <c r="H509" s="47"/>
      <c r="I509" s="47"/>
    </row>
    <row r="510" spans="3:9" s="41" customFormat="1" ht="24" customHeight="1" x14ac:dyDescent="0.35">
      <c r="C510" s="47" t="s">
        <v>23</v>
      </c>
      <c r="D510" s="47" t="s">
        <v>37</v>
      </c>
      <c r="E510" s="48">
        <v>1</v>
      </c>
      <c r="F510" s="48">
        <v>1</v>
      </c>
      <c r="G510" s="47" t="s">
        <v>82</v>
      </c>
      <c r="H510" s="47" t="s">
        <v>82</v>
      </c>
      <c r="I510" s="47"/>
    </row>
    <row r="511" spans="3:9" s="41" customFormat="1" ht="24" customHeight="1" x14ac:dyDescent="0.35">
      <c r="C511" s="47" t="s">
        <v>108</v>
      </c>
      <c r="D511" s="47" t="s">
        <v>37</v>
      </c>
      <c r="E511" s="48">
        <v>1</v>
      </c>
      <c r="F511" s="48">
        <v>1</v>
      </c>
      <c r="G511" s="47"/>
      <c r="H511" s="47"/>
      <c r="I511" s="47"/>
    </row>
    <row r="512" spans="3:9" s="41" customFormat="1" ht="24" customHeight="1" x14ac:dyDescent="0.35">
      <c r="C512" s="47" t="s">
        <v>108</v>
      </c>
      <c r="D512" s="47" t="s">
        <v>37</v>
      </c>
      <c r="E512" s="48">
        <v>1</v>
      </c>
      <c r="F512" s="48">
        <v>1</v>
      </c>
      <c r="G512" s="47"/>
      <c r="H512" s="47"/>
      <c r="I512" s="47"/>
    </row>
    <row r="513" spans="3:9" s="41" customFormat="1" ht="24" customHeight="1" x14ac:dyDescent="0.35">
      <c r="C513" s="47" t="s">
        <v>23</v>
      </c>
      <c r="D513" s="47" t="s">
        <v>37</v>
      </c>
      <c r="E513" s="48">
        <v>1</v>
      </c>
      <c r="F513" s="48">
        <v>1</v>
      </c>
      <c r="G513" s="47" t="s">
        <v>82</v>
      </c>
      <c r="H513" s="47" t="s">
        <v>82</v>
      </c>
      <c r="I513" s="47"/>
    </row>
    <row r="514" spans="3:9" s="41" customFormat="1" ht="24" customHeight="1" x14ac:dyDescent="0.35">
      <c r="C514" s="47" t="s">
        <v>108</v>
      </c>
      <c r="D514" s="47" t="s">
        <v>37</v>
      </c>
      <c r="E514" s="48">
        <v>1</v>
      </c>
      <c r="F514" s="48">
        <v>1</v>
      </c>
      <c r="G514" s="47"/>
      <c r="H514" s="47"/>
      <c r="I514" s="47"/>
    </row>
    <row r="515" spans="3:9" s="41" customFormat="1" ht="24" customHeight="1" x14ac:dyDescent="0.35">
      <c r="C515" s="47" t="s">
        <v>108</v>
      </c>
      <c r="D515" s="47" t="s">
        <v>37</v>
      </c>
      <c r="E515" s="48">
        <v>1</v>
      </c>
      <c r="F515" s="48">
        <v>1</v>
      </c>
      <c r="G515" s="47"/>
      <c r="H515" s="47"/>
      <c r="I515" s="47"/>
    </row>
    <row r="516" spans="3:9" s="41" customFormat="1" ht="24" customHeight="1" x14ac:dyDescent="0.35">
      <c r="C516" s="47" t="s">
        <v>23</v>
      </c>
      <c r="D516" s="47" t="s">
        <v>37</v>
      </c>
      <c r="E516" s="48">
        <v>1</v>
      </c>
      <c r="F516" s="48">
        <v>1</v>
      </c>
      <c r="G516" s="47" t="s">
        <v>72</v>
      </c>
      <c r="H516" s="47" t="s">
        <v>72</v>
      </c>
      <c r="I516" s="47"/>
    </row>
    <row r="517" spans="3:9" s="41" customFormat="1" ht="24" customHeight="1" x14ac:dyDescent="0.35">
      <c r="C517" s="47" t="s">
        <v>23</v>
      </c>
      <c r="D517" s="47" t="s">
        <v>37</v>
      </c>
      <c r="E517" s="48">
        <v>1</v>
      </c>
      <c r="F517" s="48">
        <v>1</v>
      </c>
      <c r="G517" s="47" t="s">
        <v>82</v>
      </c>
      <c r="H517" s="47" t="s">
        <v>82</v>
      </c>
      <c r="I517" s="47"/>
    </row>
    <row r="518" spans="3:9" s="41" customFormat="1" ht="24" customHeight="1" x14ac:dyDescent="0.35">
      <c r="C518" s="47" t="s">
        <v>23</v>
      </c>
      <c r="D518" s="47" t="s">
        <v>37</v>
      </c>
      <c r="E518" s="48">
        <v>1</v>
      </c>
      <c r="F518" s="48">
        <v>1</v>
      </c>
      <c r="G518" s="47" t="s">
        <v>72</v>
      </c>
      <c r="H518" s="47" t="s">
        <v>72</v>
      </c>
      <c r="I518" s="47"/>
    </row>
    <row r="519" spans="3:9" s="41" customFormat="1" ht="24" customHeight="1" x14ac:dyDescent="0.35">
      <c r="C519" s="47" t="s">
        <v>108</v>
      </c>
      <c r="D519" s="47" t="s">
        <v>37</v>
      </c>
      <c r="E519" s="48">
        <v>1</v>
      </c>
      <c r="F519" s="48">
        <v>1</v>
      </c>
      <c r="G519" s="47"/>
      <c r="H519" s="47"/>
      <c r="I519" s="47"/>
    </row>
    <row r="520" spans="3:9" s="41" customFormat="1" ht="55.5" customHeight="1" x14ac:dyDescent="0.35">
      <c r="C520" s="47" t="s">
        <v>23</v>
      </c>
      <c r="D520" s="47" t="s">
        <v>37</v>
      </c>
      <c r="E520" s="48">
        <v>1</v>
      </c>
      <c r="F520" s="48">
        <v>1</v>
      </c>
      <c r="G520" s="47" t="s">
        <v>59</v>
      </c>
      <c r="H520" s="47" t="s">
        <v>59</v>
      </c>
      <c r="I520" s="47"/>
    </row>
    <row r="521" spans="3:9" s="41" customFormat="1" ht="24" customHeight="1" x14ac:dyDescent="0.35">
      <c r="C521" s="47" t="s">
        <v>108</v>
      </c>
      <c r="D521" s="47" t="s">
        <v>37</v>
      </c>
      <c r="E521" s="48">
        <v>1</v>
      </c>
      <c r="F521" s="48">
        <v>1</v>
      </c>
      <c r="G521" s="47"/>
      <c r="H521" s="47"/>
      <c r="I521" s="47"/>
    </row>
    <row r="522" spans="3:9" s="41" customFormat="1" ht="24" customHeight="1" x14ac:dyDescent="0.35">
      <c r="C522" s="47" t="s">
        <v>108</v>
      </c>
      <c r="D522" s="47" t="s">
        <v>37</v>
      </c>
      <c r="E522" s="48">
        <v>1</v>
      </c>
      <c r="F522" s="48">
        <v>1</v>
      </c>
      <c r="G522" s="47"/>
      <c r="H522" s="47"/>
      <c r="I522" s="47"/>
    </row>
    <row r="523" spans="3:9" s="41" customFormat="1" ht="24" customHeight="1" x14ac:dyDescent="0.35">
      <c r="C523" s="47" t="s">
        <v>108</v>
      </c>
      <c r="D523" s="47" t="s">
        <v>37</v>
      </c>
      <c r="E523" s="48">
        <v>1</v>
      </c>
      <c r="F523" s="48">
        <v>1</v>
      </c>
      <c r="G523" s="47"/>
      <c r="H523" s="47"/>
      <c r="I523" s="47"/>
    </row>
    <row r="524" spans="3:9" s="41" customFormat="1" ht="24" customHeight="1" x14ac:dyDescent="0.35">
      <c r="C524" s="47" t="s">
        <v>108</v>
      </c>
      <c r="D524" s="47" t="s">
        <v>37</v>
      </c>
      <c r="E524" s="48">
        <v>1</v>
      </c>
      <c r="F524" s="48">
        <v>1</v>
      </c>
      <c r="G524" s="47"/>
      <c r="H524" s="47"/>
      <c r="I524" s="47"/>
    </row>
    <row r="525" spans="3:9" s="41" customFormat="1" ht="24" customHeight="1" x14ac:dyDescent="0.35">
      <c r="C525" s="47" t="s">
        <v>23</v>
      </c>
      <c r="D525" s="47" t="s">
        <v>37</v>
      </c>
      <c r="E525" s="48">
        <v>1</v>
      </c>
      <c r="F525" s="48">
        <v>1</v>
      </c>
      <c r="G525" s="47" t="s">
        <v>82</v>
      </c>
      <c r="H525" s="47" t="s">
        <v>82</v>
      </c>
      <c r="I525" s="47"/>
    </row>
    <row r="526" spans="3:9" s="41" customFormat="1" ht="24" customHeight="1" x14ac:dyDescent="0.35">
      <c r="C526" s="47" t="s">
        <v>23</v>
      </c>
      <c r="D526" s="47" t="s">
        <v>37</v>
      </c>
      <c r="E526" s="48">
        <v>1</v>
      </c>
      <c r="F526" s="48">
        <v>1</v>
      </c>
      <c r="G526" s="47" t="s">
        <v>72</v>
      </c>
      <c r="H526" s="47" t="s">
        <v>72</v>
      </c>
      <c r="I526" s="47"/>
    </row>
    <row r="527" spans="3:9" s="41" customFormat="1" ht="24" customHeight="1" x14ac:dyDescent="0.35">
      <c r="C527" s="47" t="s">
        <v>108</v>
      </c>
      <c r="D527" s="47" t="s">
        <v>37</v>
      </c>
      <c r="E527" s="48">
        <v>1</v>
      </c>
      <c r="F527" s="48">
        <v>1</v>
      </c>
      <c r="G527" s="47"/>
      <c r="H527" s="47"/>
      <c r="I527" s="47"/>
    </row>
    <row r="528" spans="3:9" s="41" customFormat="1" ht="24" customHeight="1" x14ac:dyDescent="0.35">
      <c r="C528" s="47" t="s">
        <v>108</v>
      </c>
      <c r="D528" s="47" t="s">
        <v>37</v>
      </c>
      <c r="E528" s="48">
        <v>1</v>
      </c>
      <c r="F528" s="48">
        <v>1</v>
      </c>
      <c r="G528" s="47"/>
      <c r="H528" s="47"/>
      <c r="I528" s="47"/>
    </row>
    <row r="529" spans="3:9" s="41" customFormat="1" ht="24" customHeight="1" x14ac:dyDescent="0.35">
      <c r="C529" s="47" t="s">
        <v>23</v>
      </c>
      <c r="D529" s="47" t="s">
        <v>37</v>
      </c>
      <c r="E529" s="48">
        <v>1</v>
      </c>
      <c r="F529" s="48">
        <v>1</v>
      </c>
      <c r="G529" s="47" t="s">
        <v>73</v>
      </c>
      <c r="H529" s="47" t="s">
        <v>114</v>
      </c>
      <c r="I529" s="47"/>
    </row>
    <row r="530" spans="3:9" s="41" customFormat="1" ht="24" customHeight="1" x14ac:dyDescent="0.35">
      <c r="C530" s="47" t="s">
        <v>108</v>
      </c>
      <c r="D530" s="47" t="s">
        <v>37</v>
      </c>
      <c r="E530" s="48">
        <v>1</v>
      </c>
      <c r="F530" s="48">
        <v>1</v>
      </c>
      <c r="G530" s="47"/>
      <c r="H530" s="47"/>
      <c r="I530" s="47"/>
    </row>
    <row r="531" spans="3:9" s="41" customFormat="1" ht="24" customHeight="1" x14ac:dyDescent="0.35">
      <c r="C531" s="47" t="s">
        <v>108</v>
      </c>
      <c r="D531" s="47" t="s">
        <v>37</v>
      </c>
      <c r="E531" s="48">
        <v>1</v>
      </c>
      <c r="F531" s="48">
        <v>1</v>
      </c>
      <c r="G531" s="47"/>
      <c r="H531" s="47"/>
      <c r="I531" s="47"/>
    </row>
    <row r="532" spans="3:9" s="41" customFormat="1" ht="24" customHeight="1" x14ac:dyDescent="0.35">
      <c r="C532" s="47" t="s">
        <v>108</v>
      </c>
      <c r="D532" s="47" t="s">
        <v>37</v>
      </c>
      <c r="E532" s="48">
        <v>1</v>
      </c>
      <c r="F532" s="48">
        <v>1</v>
      </c>
      <c r="G532" s="47"/>
      <c r="H532" s="47"/>
      <c r="I532" s="47"/>
    </row>
    <row r="533" spans="3:9" s="41" customFormat="1" ht="24" customHeight="1" x14ac:dyDescent="0.35">
      <c r="C533" s="47" t="s">
        <v>108</v>
      </c>
      <c r="D533" s="47" t="s">
        <v>37</v>
      </c>
      <c r="E533" s="48">
        <v>1</v>
      </c>
      <c r="F533" s="48">
        <v>1</v>
      </c>
      <c r="G533" s="47"/>
      <c r="H533" s="47"/>
      <c r="I533" s="47"/>
    </row>
    <row r="534" spans="3:9" s="41" customFormat="1" ht="24" customHeight="1" x14ac:dyDescent="0.35">
      <c r="C534" s="47" t="s">
        <v>108</v>
      </c>
      <c r="D534" s="47" t="s">
        <v>37</v>
      </c>
      <c r="E534" s="48">
        <v>1</v>
      </c>
      <c r="F534" s="48">
        <v>1</v>
      </c>
      <c r="G534" s="47"/>
      <c r="H534" s="47"/>
      <c r="I534" s="47"/>
    </row>
    <row r="535" spans="3:9" s="41" customFormat="1" ht="24" customHeight="1" x14ac:dyDescent="0.35">
      <c r="C535" s="47" t="s">
        <v>108</v>
      </c>
      <c r="D535" s="47" t="s">
        <v>37</v>
      </c>
      <c r="E535" s="48">
        <v>1</v>
      </c>
      <c r="F535" s="48">
        <v>1</v>
      </c>
      <c r="G535" s="47"/>
      <c r="H535" s="47"/>
      <c r="I535" s="47"/>
    </row>
    <row r="536" spans="3:9" s="41" customFormat="1" ht="24" customHeight="1" x14ac:dyDescent="0.35">
      <c r="C536" s="47" t="s">
        <v>108</v>
      </c>
      <c r="D536" s="47" t="s">
        <v>37</v>
      </c>
      <c r="E536" s="48">
        <v>1</v>
      </c>
      <c r="F536" s="48">
        <v>1</v>
      </c>
      <c r="G536" s="47"/>
      <c r="H536" s="47"/>
      <c r="I536" s="47"/>
    </row>
    <row r="537" spans="3:9" s="41" customFormat="1" ht="24" customHeight="1" x14ac:dyDescent="0.35">
      <c r="C537" s="47" t="s">
        <v>108</v>
      </c>
      <c r="D537" s="47" t="s">
        <v>37</v>
      </c>
      <c r="E537" s="48">
        <v>1</v>
      </c>
      <c r="F537" s="48">
        <v>1</v>
      </c>
      <c r="G537" s="47"/>
      <c r="H537" s="47"/>
      <c r="I537" s="47"/>
    </row>
    <row r="538" spans="3:9" s="41" customFormat="1" ht="24" customHeight="1" x14ac:dyDescent="0.35">
      <c r="C538" s="47" t="s">
        <v>108</v>
      </c>
      <c r="D538" s="47" t="s">
        <v>37</v>
      </c>
      <c r="E538" s="48">
        <v>1</v>
      </c>
      <c r="F538" s="48">
        <v>1</v>
      </c>
      <c r="G538" s="47"/>
      <c r="H538" s="47"/>
      <c r="I538" s="47"/>
    </row>
    <row r="539" spans="3:9" s="41" customFormat="1" ht="24" customHeight="1" x14ac:dyDescent="0.35">
      <c r="C539" s="47" t="s">
        <v>23</v>
      </c>
      <c r="D539" s="47" t="s">
        <v>37</v>
      </c>
      <c r="E539" s="48">
        <v>1</v>
      </c>
      <c r="F539" s="48">
        <v>1</v>
      </c>
      <c r="G539" s="47" t="s">
        <v>73</v>
      </c>
      <c r="H539" s="47" t="s">
        <v>114</v>
      </c>
      <c r="I539" s="47"/>
    </row>
    <row r="540" spans="3:9" s="41" customFormat="1" ht="24" customHeight="1" x14ac:dyDescent="0.35">
      <c r="C540" s="47" t="s">
        <v>108</v>
      </c>
      <c r="D540" s="47" t="s">
        <v>37</v>
      </c>
      <c r="E540" s="48">
        <v>1</v>
      </c>
      <c r="F540" s="48">
        <v>1</v>
      </c>
      <c r="G540" s="47"/>
      <c r="H540" s="47"/>
      <c r="I540" s="47"/>
    </row>
    <row r="541" spans="3:9" s="41" customFormat="1" ht="24" customHeight="1" x14ac:dyDescent="0.35">
      <c r="C541" s="47" t="s">
        <v>108</v>
      </c>
      <c r="D541" s="47" t="s">
        <v>37</v>
      </c>
      <c r="E541" s="48">
        <v>1</v>
      </c>
      <c r="F541" s="48">
        <v>1</v>
      </c>
      <c r="G541" s="47"/>
      <c r="H541" s="47"/>
      <c r="I541" s="47"/>
    </row>
    <row r="542" spans="3:9" s="41" customFormat="1" ht="24" customHeight="1" x14ac:dyDescent="0.35">
      <c r="C542" s="47" t="s">
        <v>23</v>
      </c>
      <c r="D542" s="47" t="s">
        <v>37</v>
      </c>
      <c r="E542" s="48">
        <v>1</v>
      </c>
      <c r="F542" s="48">
        <v>1</v>
      </c>
      <c r="G542" s="47" t="s">
        <v>73</v>
      </c>
      <c r="H542" s="47" t="s">
        <v>114</v>
      </c>
      <c r="I542" s="47"/>
    </row>
    <row r="543" spans="3:9" s="41" customFormat="1" ht="24" customHeight="1" x14ac:dyDescent="0.35">
      <c r="C543" s="47" t="s">
        <v>23</v>
      </c>
      <c r="D543" s="47" t="s">
        <v>37</v>
      </c>
      <c r="E543" s="48">
        <v>1</v>
      </c>
      <c r="F543" s="48">
        <v>1</v>
      </c>
      <c r="G543" s="47" t="s">
        <v>43</v>
      </c>
      <c r="H543" s="47" t="s">
        <v>43</v>
      </c>
      <c r="I543" s="47"/>
    </row>
    <row r="544" spans="3:9" s="41" customFormat="1" ht="24" customHeight="1" x14ac:dyDescent="0.35">
      <c r="C544" s="47" t="s">
        <v>108</v>
      </c>
      <c r="D544" s="47" t="s">
        <v>37</v>
      </c>
      <c r="E544" s="48">
        <v>1</v>
      </c>
      <c r="F544" s="48">
        <v>1</v>
      </c>
      <c r="G544" s="47"/>
      <c r="H544" s="47"/>
      <c r="I544" s="47"/>
    </row>
    <row r="545" spans="3:9" s="41" customFormat="1" ht="24" customHeight="1" x14ac:dyDescent="0.35">
      <c r="C545" s="47" t="s">
        <v>108</v>
      </c>
      <c r="D545" s="47" t="s">
        <v>37</v>
      </c>
      <c r="E545" s="48">
        <v>1</v>
      </c>
      <c r="F545" s="48">
        <v>1</v>
      </c>
      <c r="G545" s="47"/>
      <c r="H545" s="47"/>
      <c r="I545" s="47"/>
    </row>
    <row r="546" spans="3:9" s="41" customFormat="1" ht="24" customHeight="1" x14ac:dyDescent="0.35">
      <c r="C546" s="47" t="s">
        <v>23</v>
      </c>
      <c r="D546" s="47" t="s">
        <v>37</v>
      </c>
      <c r="E546" s="48">
        <v>1</v>
      </c>
      <c r="F546" s="48">
        <v>1</v>
      </c>
      <c r="G546" s="47" t="s">
        <v>72</v>
      </c>
      <c r="H546" s="47" t="s">
        <v>72</v>
      </c>
      <c r="I546" s="47"/>
    </row>
    <row r="547" spans="3:9" s="41" customFormat="1" ht="24" customHeight="1" x14ac:dyDescent="0.35">
      <c r="C547" s="47" t="s">
        <v>108</v>
      </c>
      <c r="D547" s="47" t="s">
        <v>37</v>
      </c>
      <c r="E547" s="48">
        <v>1</v>
      </c>
      <c r="F547" s="48">
        <v>1</v>
      </c>
      <c r="G547" s="47"/>
      <c r="H547" s="47"/>
      <c r="I547" s="47"/>
    </row>
    <row r="548" spans="3:9" s="41" customFormat="1" ht="24" customHeight="1" x14ac:dyDescent="0.35">
      <c r="C548" s="47" t="s">
        <v>108</v>
      </c>
      <c r="D548" s="47" t="s">
        <v>37</v>
      </c>
      <c r="E548" s="48">
        <v>1</v>
      </c>
      <c r="F548" s="48">
        <v>1</v>
      </c>
      <c r="G548" s="47"/>
      <c r="H548" s="47"/>
      <c r="I548" s="47"/>
    </row>
    <row r="549" spans="3:9" s="41" customFormat="1" ht="24" customHeight="1" x14ac:dyDescent="0.35">
      <c r="C549" s="47" t="s">
        <v>23</v>
      </c>
      <c r="D549" s="47" t="s">
        <v>37</v>
      </c>
      <c r="E549" s="48">
        <v>1</v>
      </c>
      <c r="F549" s="48">
        <v>1</v>
      </c>
      <c r="G549" s="47" t="s">
        <v>72</v>
      </c>
      <c r="H549" s="47" t="s">
        <v>72</v>
      </c>
      <c r="I549" s="47"/>
    </row>
    <row r="550" spans="3:9" s="41" customFormat="1" ht="24" customHeight="1" x14ac:dyDescent="0.35">
      <c r="C550" s="47" t="s">
        <v>23</v>
      </c>
      <c r="D550" s="47" t="s">
        <v>37</v>
      </c>
      <c r="E550" s="48">
        <v>1</v>
      </c>
      <c r="F550" s="48">
        <v>1</v>
      </c>
      <c r="G550" s="47" t="s">
        <v>73</v>
      </c>
      <c r="H550" s="47" t="s">
        <v>114</v>
      </c>
      <c r="I550" s="47"/>
    </row>
    <row r="551" spans="3:9" s="41" customFormat="1" ht="24" customHeight="1" x14ac:dyDescent="0.35">
      <c r="C551" s="47" t="s">
        <v>108</v>
      </c>
      <c r="D551" s="47" t="s">
        <v>37</v>
      </c>
      <c r="E551" s="48">
        <v>1</v>
      </c>
      <c r="F551" s="48">
        <v>1</v>
      </c>
      <c r="G551" s="47"/>
      <c r="H551" s="47"/>
      <c r="I551" s="47"/>
    </row>
    <row r="552" spans="3:9" s="41" customFormat="1" ht="24" customHeight="1" x14ac:dyDescent="0.35">
      <c r="C552" s="47" t="s">
        <v>108</v>
      </c>
      <c r="D552" s="47" t="s">
        <v>37</v>
      </c>
      <c r="E552" s="48">
        <v>1</v>
      </c>
      <c r="F552" s="48">
        <v>1</v>
      </c>
      <c r="G552" s="47"/>
      <c r="H552" s="47"/>
      <c r="I552" s="47"/>
    </row>
    <row r="553" spans="3:9" s="41" customFormat="1" ht="24" customHeight="1" x14ac:dyDescent="0.35">
      <c r="C553" s="47" t="s">
        <v>108</v>
      </c>
      <c r="D553" s="47" t="s">
        <v>37</v>
      </c>
      <c r="E553" s="48">
        <v>1</v>
      </c>
      <c r="F553" s="48">
        <v>1</v>
      </c>
      <c r="G553" s="47"/>
      <c r="H553" s="47"/>
      <c r="I553" s="47"/>
    </row>
    <row r="554" spans="3:9" s="41" customFormat="1" ht="24" customHeight="1" x14ac:dyDescent="0.35">
      <c r="C554" s="47" t="s">
        <v>108</v>
      </c>
      <c r="D554" s="47" t="s">
        <v>37</v>
      </c>
      <c r="E554" s="48">
        <v>1</v>
      </c>
      <c r="F554" s="48">
        <v>1</v>
      </c>
      <c r="G554" s="47"/>
      <c r="H554" s="47"/>
      <c r="I554" s="47"/>
    </row>
    <row r="555" spans="3:9" s="41" customFormat="1" ht="24" customHeight="1" x14ac:dyDescent="0.35">
      <c r="C555" s="47" t="s">
        <v>23</v>
      </c>
      <c r="D555" s="47" t="s">
        <v>37</v>
      </c>
      <c r="E555" s="48">
        <v>1</v>
      </c>
      <c r="F555" s="48">
        <v>1</v>
      </c>
      <c r="G555" s="47" t="s">
        <v>72</v>
      </c>
      <c r="H555" s="47" t="s">
        <v>72</v>
      </c>
      <c r="I555" s="47"/>
    </row>
    <row r="556" spans="3:9" s="41" customFormat="1" ht="24" customHeight="1" x14ac:dyDescent="0.35">
      <c r="C556" s="47" t="s">
        <v>108</v>
      </c>
      <c r="D556" s="47" t="s">
        <v>37</v>
      </c>
      <c r="E556" s="48">
        <v>1</v>
      </c>
      <c r="F556" s="48">
        <v>1</v>
      </c>
      <c r="G556" s="47"/>
      <c r="H556" s="47"/>
      <c r="I556" s="47"/>
    </row>
    <row r="557" spans="3:9" s="41" customFormat="1" ht="24" customHeight="1" x14ac:dyDescent="0.35">
      <c r="C557" s="47" t="s">
        <v>108</v>
      </c>
      <c r="D557" s="47" t="s">
        <v>37</v>
      </c>
      <c r="E557" s="48">
        <v>1</v>
      </c>
      <c r="F557" s="48">
        <v>1</v>
      </c>
      <c r="G557" s="47"/>
      <c r="H557" s="47"/>
      <c r="I557" s="47"/>
    </row>
    <row r="558" spans="3:9" s="41" customFormat="1" ht="24" customHeight="1" x14ac:dyDescent="0.35">
      <c r="C558" s="47" t="s">
        <v>108</v>
      </c>
      <c r="D558" s="47" t="s">
        <v>37</v>
      </c>
      <c r="E558" s="48">
        <v>1</v>
      </c>
      <c r="F558" s="48">
        <v>1</v>
      </c>
      <c r="G558" s="47"/>
      <c r="H558" s="47"/>
      <c r="I558" s="47"/>
    </row>
    <row r="559" spans="3:9" s="41" customFormat="1" ht="24" customHeight="1" x14ac:dyDescent="0.35">
      <c r="C559" s="47" t="s">
        <v>23</v>
      </c>
      <c r="D559" s="47" t="s">
        <v>37</v>
      </c>
      <c r="E559" s="48">
        <v>1</v>
      </c>
      <c r="F559" s="48">
        <v>1</v>
      </c>
      <c r="G559" s="47" t="s">
        <v>72</v>
      </c>
      <c r="H559" s="47" t="s">
        <v>72</v>
      </c>
      <c r="I559" s="47"/>
    </row>
    <row r="560" spans="3:9" s="41" customFormat="1" ht="24" customHeight="1" x14ac:dyDescent="0.35">
      <c r="C560" s="47" t="s">
        <v>108</v>
      </c>
      <c r="D560" s="47" t="s">
        <v>37</v>
      </c>
      <c r="E560" s="48">
        <v>1</v>
      </c>
      <c r="F560" s="48">
        <v>1</v>
      </c>
      <c r="G560" s="47"/>
      <c r="H560" s="47"/>
      <c r="I560" s="47"/>
    </row>
    <row r="561" spans="3:9" s="41" customFormat="1" ht="34.5" customHeight="1" x14ac:dyDescent="0.35">
      <c r="C561" s="47" t="s">
        <v>108</v>
      </c>
      <c r="D561" s="47" t="s">
        <v>37</v>
      </c>
      <c r="E561" s="48">
        <v>1</v>
      </c>
      <c r="F561" s="48">
        <v>1</v>
      </c>
      <c r="G561" s="47"/>
      <c r="H561" s="47"/>
      <c r="I561" s="47"/>
    </row>
    <row r="562" spans="3:9" s="41" customFormat="1" ht="24" customHeight="1" x14ac:dyDescent="0.35">
      <c r="C562" s="47" t="s">
        <v>108</v>
      </c>
      <c r="D562" s="47" t="s">
        <v>37</v>
      </c>
      <c r="E562" s="48">
        <v>1</v>
      </c>
      <c r="F562" s="48">
        <v>1</v>
      </c>
      <c r="G562" s="47"/>
      <c r="H562" s="47"/>
      <c r="I562" s="47"/>
    </row>
    <row r="563" spans="3:9" s="41" customFormat="1" ht="24" customHeight="1" x14ac:dyDescent="0.35">
      <c r="C563" s="47" t="s">
        <v>108</v>
      </c>
      <c r="D563" s="47" t="s">
        <v>37</v>
      </c>
      <c r="E563" s="48">
        <v>1</v>
      </c>
      <c r="F563" s="48">
        <v>1</v>
      </c>
      <c r="G563" s="47"/>
      <c r="H563" s="47"/>
      <c r="I563" s="47"/>
    </row>
    <row r="564" spans="3:9" s="41" customFormat="1" ht="24" customHeight="1" x14ac:dyDescent="0.35">
      <c r="C564" s="47" t="s">
        <v>23</v>
      </c>
      <c r="D564" s="47" t="s">
        <v>37</v>
      </c>
      <c r="E564" s="48">
        <v>1</v>
      </c>
      <c r="F564" s="48">
        <v>1</v>
      </c>
      <c r="G564" s="47" t="s">
        <v>72</v>
      </c>
      <c r="H564" s="47" t="s">
        <v>72</v>
      </c>
      <c r="I564" s="47"/>
    </row>
    <row r="565" spans="3:9" s="41" customFormat="1" ht="24" customHeight="1" x14ac:dyDescent="0.35">
      <c r="C565" s="47" t="s">
        <v>108</v>
      </c>
      <c r="D565" s="47" t="s">
        <v>37</v>
      </c>
      <c r="E565" s="48">
        <v>1</v>
      </c>
      <c r="F565" s="48">
        <v>1</v>
      </c>
      <c r="G565" s="47"/>
      <c r="H565" s="47"/>
      <c r="I565" s="47"/>
    </row>
    <row r="566" spans="3:9" s="41" customFormat="1" ht="24" customHeight="1" x14ac:dyDescent="0.35">
      <c r="C566" s="47" t="s">
        <v>23</v>
      </c>
      <c r="D566" s="47" t="s">
        <v>37</v>
      </c>
      <c r="E566" s="48">
        <v>1</v>
      </c>
      <c r="F566" s="48">
        <v>1</v>
      </c>
      <c r="G566" s="47" t="s">
        <v>83</v>
      </c>
      <c r="H566" s="47" t="s">
        <v>113</v>
      </c>
      <c r="I566" s="47"/>
    </row>
    <row r="567" spans="3:9" s="41" customFormat="1" ht="24" customHeight="1" x14ac:dyDescent="0.35">
      <c r="C567" s="47" t="s">
        <v>23</v>
      </c>
      <c r="D567" s="47" t="s">
        <v>37</v>
      </c>
      <c r="E567" s="48">
        <v>1</v>
      </c>
      <c r="F567" s="48">
        <v>1</v>
      </c>
      <c r="G567" s="47" t="s">
        <v>82</v>
      </c>
      <c r="H567" s="47" t="s">
        <v>82</v>
      </c>
      <c r="I567" s="47"/>
    </row>
    <row r="568" spans="3:9" s="41" customFormat="1" ht="24" customHeight="1" x14ac:dyDescent="0.35">
      <c r="C568" s="47" t="s">
        <v>23</v>
      </c>
      <c r="D568" s="47" t="s">
        <v>37</v>
      </c>
      <c r="E568" s="48">
        <v>1</v>
      </c>
      <c r="F568" s="48">
        <v>1</v>
      </c>
      <c r="G568" s="47" t="s">
        <v>83</v>
      </c>
      <c r="H568" s="47" t="s">
        <v>113</v>
      </c>
      <c r="I568" s="47"/>
    </row>
    <row r="569" spans="3:9" s="41" customFormat="1" ht="24" customHeight="1" x14ac:dyDescent="0.35">
      <c r="C569" s="47" t="s">
        <v>108</v>
      </c>
      <c r="D569" s="47" t="s">
        <v>37</v>
      </c>
      <c r="E569" s="48">
        <v>1</v>
      </c>
      <c r="F569" s="48">
        <v>1</v>
      </c>
      <c r="G569" s="47"/>
      <c r="H569" s="47"/>
      <c r="I569" s="47"/>
    </row>
    <row r="570" spans="3:9" s="41" customFormat="1" ht="24" customHeight="1" x14ac:dyDescent="0.35">
      <c r="C570" s="47" t="s">
        <v>23</v>
      </c>
      <c r="D570" s="47" t="s">
        <v>37</v>
      </c>
      <c r="E570" s="48">
        <v>1</v>
      </c>
      <c r="F570" s="48">
        <v>1</v>
      </c>
      <c r="G570" s="47" t="s">
        <v>83</v>
      </c>
      <c r="H570" s="47" t="s">
        <v>113</v>
      </c>
      <c r="I570" s="47"/>
    </row>
    <row r="571" spans="3:9" s="41" customFormat="1" ht="24" customHeight="1" x14ac:dyDescent="0.35">
      <c r="C571" s="47" t="s">
        <v>23</v>
      </c>
      <c r="D571" s="47" t="s">
        <v>37</v>
      </c>
      <c r="E571" s="48">
        <v>1</v>
      </c>
      <c r="F571" s="48">
        <v>1</v>
      </c>
      <c r="G571" s="47" t="s">
        <v>72</v>
      </c>
      <c r="H571" s="47" t="s">
        <v>72</v>
      </c>
      <c r="I571" s="47"/>
    </row>
    <row r="572" spans="3:9" s="41" customFormat="1" ht="24" customHeight="1" x14ac:dyDescent="0.35">
      <c r="C572" s="47" t="s">
        <v>108</v>
      </c>
      <c r="D572" s="47" t="s">
        <v>37</v>
      </c>
      <c r="E572" s="48">
        <v>1</v>
      </c>
      <c r="F572" s="48">
        <v>1</v>
      </c>
      <c r="G572" s="47"/>
      <c r="H572" s="47"/>
      <c r="I572" s="47"/>
    </row>
    <row r="573" spans="3:9" s="41" customFormat="1" ht="24" customHeight="1" x14ac:dyDescent="0.35">
      <c r="C573" s="47" t="s">
        <v>108</v>
      </c>
      <c r="D573" s="47" t="s">
        <v>37</v>
      </c>
      <c r="E573" s="48">
        <v>1</v>
      </c>
      <c r="F573" s="48">
        <v>1</v>
      </c>
      <c r="G573" s="47"/>
      <c r="H573" s="47"/>
      <c r="I573" s="47"/>
    </row>
    <row r="574" spans="3:9" s="41" customFormat="1" ht="24" customHeight="1" x14ac:dyDescent="0.35">
      <c r="C574" s="47" t="s">
        <v>108</v>
      </c>
      <c r="D574" s="47" t="s">
        <v>37</v>
      </c>
      <c r="E574" s="48">
        <v>1</v>
      </c>
      <c r="F574" s="48">
        <v>1</v>
      </c>
      <c r="G574" s="47"/>
      <c r="H574" s="47"/>
      <c r="I574" s="47"/>
    </row>
    <row r="575" spans="3:9" s="41" customFormat="1" ht="24" customHeight="1" x14ac:dyDescent="0.35">
      <c r="C575" s="47" t="s">
        <v>108</v>
      </c>
      <c r="D575" s="47" t="s">
        <v>37</v>
      </c>
      <c r="E575" s="48">
        <v>1</v>
      </c>
      <c r="F575" s="48">
        <v>1</v>
      </c>
      <c r="G575" s="47"/>
      <c r="H575" s="47"/>
      <c r="I575" s="47"/>
    </row>
    <row r="576" spans="3:9" s="41" customFormat="1" ht="34.5" customHeight="1" x14ac:dyDescent="0.35">
      <c r="C576" s="47" t="s">
        <v>23</v>
      </c>
      <c r="D576" s="47" t="s">
        <v>37</v>
      </c>
      <c r="E576" s="48">
        <v>1</v>
      </c>
      <c r="F576" s="48">
        <v>1</v>
      </c>
      <c r="G576" s="47" t="s">
        <v>73</v>
      </c>
      <c r="H576" s="47" t="s">
        <v>114</v>
      </c>
      <c r="I576" s="47"/>
    </row>
    <row r="577" spans="3:9" s="41" customFormat="1" ht="34.5" customHeight="1" x14ac:dyDescent="0.35">
      <c r="C577" s="47" t="s">
        <v>23</v>
      </c>
      <c r="D577" s="47" t="s">
        <v>37</v>
      </c>
      <c r="E577" s="48">
        <v>1</v>
      </c>
      <c r="F577" s="48">
        <v>1</v>
      </c>
      <c r="G577" s="47" t="s">
        <v>72</v>
      </c>
      <c r="H577" s="47" t="s">
        <v>72</v>
      </c>
      <c r="I577" s="47"/>
    </row>
    <row r="578" spans="3:9" s="41" customFormat="1" ht="34.5" customHeight="1" x14ac:dyDescent="0.35">
      <c r="C578" s="47" t="s">
        <v>23</v>
      </c>
      <c r="D578" s="47" t="s">
        <v>37</v>
      </c>
      <c r="E578" s="48">
        <v>1</v>
      </c>
      <c r="F578" s="48">
        <v>1</v>
      </c>
      <c r="G578" s="47" t="s">
        <v>73</v>
      </c>
      <c r="H578" s="47" t="s">
        <v>114</v>
      </c>
      <c r="I578" s="47"/>
    </row>
    <row r="579" spans="3:9" s="41" customFormat="1" ht="34.5" customHeight="1" x14ac:dyDescent="0.35">
      <c r="C579" s="47" t="s">
        <v>118</v>
      </c>
      <c r="D579" s="47" t="s">
        <v>37</v>
      </c>
      <c r="E579" s="48">
        <v>1</v>
      </c>
      <c r="F579" s="48">
        <v>1</v>
      </c>
      <c r="G579" s="47" t="s">
        <v>59</v>
      </c>
      <c r="H579" s="47" t="s">
        <v>59</v>
      </c>
      <c r="I579" s="47"/>
    </row>
    <row r="580" spans="3:9" s="41" customFormat="1" ht="34.5" customHeight="1" x14ac:dyDescent="0.35">
      <c r="C580" s="47" t="s">
        <v>108</v>
      </c>
      <c r="D580" s="47" t="s">
        <v>37</v>
      </c>
      <c r="E580" s="48">
        <v>1</v>
      </c>
      <c r="F580" s="48">
        <v>1</v>
      </c>
      <c r="G580" s="47"/>
      <c r="H580" s="47"/>
      <c r="I580" s="47"/>
    </row>
    <row r="581" spans="3:9" s="41" customFormat="1" ht="34.5" customHeight="1" x14ac:dyDescent="0.35">
      <c r="C581" s="47" t="s">
        <v>23</v>
      </c>
      <c r="D581" s="47" t="s">
        <v>37</v>
      </c>
      <c r="E581" s="48">
        <v>1</v>
      </c>
      <c r="F581" s="48">
        <v>1</v>
      </c>
      <c r="G581" s="47" t="s">
        <v>72</v>
      </c>
      <c r="H581" s="47" t="s">
        <v>72</v>
      </c>
      <c r="I581" s="47"/>
    </row>
    <row r="582" spans="3:9" s="41" customFormat="1" ht="34.5" customHeight="1" x14ac:dyDescent="0.35">
      <c r="C582" s="47" t="s">
        <v>23</v>
      </c>
      <c r="D582" s="47" t="s">
        <v>37</v>
      </c>
      <c r="E582" s="48">
        <v>1</v>
      </c>
      <c r="F582" s="48">
        <v>1</v>
      </c>
      <c r="G582" s="47" t="s">
        <v>82</v>
      </c>
      <c r="H582" s="47" t="s">
        <v>82</v>
      </c>
      <c r="I582" s="47"/>
    </row>
    <row r="583" spans="3:9" s="41" customFormat="1" ht="24" customHeight="1" x14ac:dyDescent="0.35">
      <c r="C583" s="47" t="s">
        <v>108</v>
      </c>
      <c r="D583" s="47" t="s">
        <v>37</v>
      </c>
      <c r="E583" s="48">
        <v>1</v>
      </c>
      <c r="F583" s="48">
        <v>1</v>
      </c>
      <c r="G583" s="47"/>
      <c r="H583" s="47"/>
      <c r="I583" s="47"/>
    </row>
    <row r="584" spans="3:9" s="41" customFormat="1" ht="24" customHeight="1" x14ac:dyDescent="0.35">
      <c r="C584" s="47" t="s">
        <v>23</v>
      </c>
      <c r="D584" s="47" t="s">
        <v>37</v>
      </c>
      <c r="E584" s="48">
        <v>1</v>
      </c>
      <c r="F584" s="48">
        <v>1</v>
      </c>
      <c r="G584" s="47" t="s">
        <v>83</v>
      </c>
      <c r="H584" s="47" t="s">
        <v>113</v>
      </c>
      <c r="I584" s="47"/>
    </row>
    <row r="585" spans="3:9" s="41" customFormat="1" ht="24" customHeight="1" x14ac:dyDescent="0.35">
      <c r="C585" s="47" t="s">
        <v>23</v>
      </c>
      <c r="D585" s="47" t="s">
        <v>37</v>
      </c>
      <c r="E585" s="48">
        <v>1</v>
      </c>
      <c r="F585" s="48">
        <v>1</v>
      </c>
      <c r="G585" s="47" t="s">
        <v>72</v>
      </c>
      <c r="H585" s="47" t="s">
        <v>72</v>
      </c>
      <c r="I585" s="47"/>
    </row>
    <row r="586" spans="3:9" s="41" customFormat="1" ht="24" customHeight="1" x14ac:dyDescent="0.35">
      <c r="C586" s="47" t="s">
        <v>23</v>
      </c>
      <c r="D586" s="47" t="s">
        <v>37</v>
      </c>
      <c r="E586" s="48">
        <v>1</v>
      </c>
      <c r="F586" s="48">
        <v>1</v>
      </c>
      <c r="G586" s="47" t="s">
        <v>72</v>
      </c>
      <c r="H586" s="47" t="s">
        <v>72</v>
      </c>
      <c r="I586" s="47"/>
    </row>
    <row r="587" spans="3:9" s="41" customFormat="1" ht="24" customHeight="1" x14ac:dyDescent="0.35">
      <c r="C587" s="47" t="s">
        <v>23</v>
      </c>
      <c r="D587" s="47" t="s">
        <v>37</v>
      </c>
      <c r="E587" s="48">
        <v>1</v>
      </c>
      <c r="F587" s="48">
        <v>1</v>
      </c>
      <c r="G587" s="47" t="s">
        <v>59</v>
      </c>
      <c r="H587" s="47" t="s">
        <v>59</v>
      </c>
      <c r="I587" s="47"/>
    </row>
    <row r="588" spans="3:9" s="41" customFormat="1" ht="24" customHeight="1" x14ac:dyDescent="0.35">
      <c r="C588" s="47" t="s">
        <v>108</v>
      </c>
      <c r="D588" s="47" t="s">
        <v>37</v>
      </c>
      <c r="E588" s="48">
        <v>1</v>
      </c>
      <c r="F588" s="48">
        <v>1</v>
      </c>
      <c r="G588" s="47"/>
      <c r="H588" s="47"/>
      <c r="I588" s="47"/>
    </row>
    <row r="589" spans="3:9" s="41" customFormat="1" ht="24" customHeight="1" x14ac:dyDescent="0.35">
      <c r="C589" s="47" t="s">
        <v>23</v>
      </c>
      <c r="D589" s="47" t="s">
        <v>37</v>
      </c>
      <c r="E589" s="48">
        <v>1</v>
      </c>
      <c r="F589" s="48">
        <v>1</v>
      </c>
      <c r="G589" s="47" t="s">
        <v>73</v>
      </c>
      <c r="H589" s="47" t="s">
        <v>114</v>
      </c>
      <c r="I589" s="47"/>
    </row>
    <row r="590" spans="3:9" s="41" customFormat="1" ht="24" customHeight="1" x14ac:dyDescent="0.35">
      <c r="C590" s="47" t="s">
        <v>23</v>
      </c>
      <c r="D590" s="47" t="s">
        <v>37</v>
      </c>
      <c r="E590" s="48">
        <v>1</v>
      </c>
      <c r="F590" s="48">
        <v>1</v>
      </c>
      <c r="G590" s="47" t="s">
        <v>73</v>
      </c>
      <c r="H590" s="47" t="s">
        <v>114</v>
      </c>
      <c r="I590" s="47"/>
    </row>
    <row r="591" spans="3:9" s="41" customFormat="1" ht="24" customHeight="1" x14ac:dyDescent="0.35">
      <c r="C591" s="47" t="s">
        <v>108</v>
      </c>
      <c r="D591" s="47" t="s">
        <v>37</v>
      </c>
      <c r="E591" s="48">
        <v>1</v>
      </c>
      <c r="F591" s="48">
        <v>1</v>
      </c>
      <c r="G591" s="47"/>
      <c r="H591" s="47"/>
      <c r="I591" s="47"/>
    </row>
    <row r="592" spans="3:9" s="41" customFormat="1" ht="24" customHeight="1" x14ac:dyDescent="0.35">
      <c r="C592" s="47" t="s">
        <v>108</v>
      </c>
      <c r="D592" s="47" t="s">
        <v>128</v>
      </c>
      <c r="E592" s="48">
        <v>1</v>
      </c>
      <c r="F592" s="48">
        <v>1</v>
      </c>
      <c r="G592" s="47"/>
      <c r="H592" s="47"/>
      <c r="I592" s="47"/>
    </row>
    <row r="593" spans="3:9" s="41" customFormat="1" ht="24" customHeight="1" x14ac:dyDescent="0.35">
      <c r="C593" s="47" t="s">
        <v>108</v>
      </c>
      <c r="D593" s="47" t="s">
        <v>128</v>
      </c>
      <c r="E593" s="48">
        <v>1</v>
      </c>
      <c r="F593" s="48">
        <v>1</v>
      </c>
      <c r="G593" s="47"/>
      <c r="H593" s="47"/>
      <c r="I593" s="47"/>
    </row>
    <row r="594" spans="3:9" s="41" customFormat="1" ht="24" customHeight="1" x14ac:dyDescent="0.35">
      <c r="C594" s="47" t="s">
        <v>108</v>
      </c>
      <c r="D594" s="47" t="s">
        <v>128</v>
      </c>
      <c r="E594" s="48">
        <v>1</v>
      </c>
      <c r="F594" s="48">
        <v>1</v>
      </c>
      <c r="G594" s="47"/>
      <c r="H594" s="47"/>
      <c r="I594" s="47"/>
    </row>
    <row r="595" spans="3:9" s="41" customFormat="1" ht="24" customHeight="1" x14ac:dyDescent="0.35">
      <c r="C595" s="47" t="s">
        <v>108</v>
      </c>
      <c r="D595" s="47" t="s">
        <v>128</v>
      </c>
      <c r="E595" s="48">
        <v>1</v>
      </c>
      <c r="F595" s="48">
        <v>1</v>
      </c>
      <c r="G595" s="47"/>
      <c r="H595" s="47"/>
      <c r="I595" s="47"/>
    </row>
    <row r="596" spans="3:9" s="41" customFormat="1" ht="24" customHeight="1" x14ac:dyDescent="0.35">
      <c r="C596" s="47" t="s">
        <v>108</v>
      </c>
      <c r="D596" s="47" t="s">
        <v>128</v>
      </c>
      <c r="E596" s="48">
        <v>1</v>
      </c>
      <c r="F596" s="48">
        <v>1</v>
      </c>
      <c r="G596" s="47"/>
      <c r="H596" s="47"/>
      <c r="I596" s="47"/>
    </row>
    <row r="597" spans="3:9" s="41" customFormat="1" ht="24" customHeight="1" x14ac:dyDescent="0.35">
      <c r="C597" s="47" t="s">
        <v>108</v>
      </c>
      <c r="D597" s="47" t="s">
        <v>128</v>
      </c>
      <c r="E597" s="48">
        <v>1</v>
      </c>
      <c r="F597" s="48">
        <v>1</v>
      </c>
      <c r="G597" s="47"/>
      <c r="H597" s="47"/>
      <c r="I597" s="47"/>
    </row>
    <row r="598" spans="3:9" s="41" customFormat="1" ht="24" customHeight="1" x14ac:dyDescent="0.35">
      <c r="C598" s="47" t="s">
        <v>108</v>
      </c>
      <c r="D598" s="47" t="s">
        <v>128</v>
      </c>
      <c r="E598" s="48">
        <v>1</v>
      </c>
      <c r="F598" s="48">
        <v>1</v>
      </c>
      <c r="G598" s="47"/>
      <c r="H598" s="47"/>
      <c r="I598" s="47"/>
    </row>
    <row r="599" spans="3:9" s="41" customFormat="1" ht="24" customHeight="1" x14ac:dyDescent="0.35">
      <c r="C599" s="47" t="s">
        <v>108</v>
      </c>
      <c r="D599" s="47" t="s">
        <v>128</v>
      </c>
      <c r="E599" s="48">
        <v>1</v>
      </c>
      <c r="F599" s="48">
        <v>1</v>
      </c>
      <c r="G599" s="47"/>
      <c r="H599" s="47"/>
      <c r="I599" s="47"/>
    </row>
    <row r="600" spans="3:9" s="41" customFormat="1" ht="24" customHeight="1" x14ac:dyDescent="0.35">
      <c r="C600" s="47" t="s">
        <v>108</v>
      </c>
      <c r="D600" s="47" t="s">
        <v>128</v>
      </c>
      <c r="E600" s="48">
        <v>1</v>
      </c>
      <c r="F600" s="48">
        <v>1</v>
      </c>
      <c r="G600" s="47"/>
      <c r="H600" s="47"/>
      <c r="I600" s="47"/>
    </row>
    <row r="601" spans="3:9" s="41" customFormat="1" ht="24" customHeight="1" x14ac:dyDescent="0.35">
      <c r="C601" s="47" t="s">
        <v>108</v>
      </c>
      <c r="D601" s="47" t="s">
        <v>128</v>
      </c>
      <c r="E601" s="48">
        <v>1</v>
      </c>
      <c r="F601" s="48">
        <v>1</v>
      </c>
      <c r="G601" s="47"/>
      <c r="H601" s="47"/>
      <c r="I601" s="47"/>
    </row>
    <row r="602" spans="3:9" s="41" customFormat="1" ht="24" customHeight="1" x14ac:dyDescent="0.35">
      <c r="C602" s="47" t="s">
        <v>108</v>
      </c>
      <c r="D602" s="47" t="s">
        <v>128</v>
      </c>
      <c r="E602" s="48">
        <v>1</v>
      </c>
      <c r="F602" s="48">
        <v>1</v>
      </c>
      <c r="G602" s="47"/>
      <c r="H602" s="47"/>
      <c r="I602" s="47"/>
    </row>
    <row r="603" spans="3:9" s="41" customFormat="1" ht="24" customHeight="1" x14ac:dyDescent="0.35">
      <c r="C603" s="47" t="s">
        <v>108</v>
      </c>
      <c r="D603" s="47" t="s">
        <v>128</v>
      </c>
      <c r="E603" s="48">
        <v>1</v>
      </c>
      <c r="F603" s="48">
        <v>1</v>
      </c>
      <c r="G603" s="47"/>
      <c r="H603" s="47"/>
      <c r="I603" s="47"/>
    </row>
    <row r="604" spans="3:9" s="41" customFormat="1" ht="24" customHeight="1" x14ac:dyDescent="0.35">
      <c r="C604" s="47" t="s">
        <v>108</v>
      </c>
      <c r="D604" s="47" t="s">
        <v>128</v>
      </c>
      <c r="E604" s="48">
        <v>1</v>
      </c>
      <c r="F604" s="48">
        <v>1</v>
      </c>
      <c r="G604" s="47"/>
      <c r="H604" s="47"/>
      <c r="I604" s="47"/>
    </row>
    <row r="605" spans="3:9" s="41" customFormat="1" ht="24" customHeight="1" x14ac:dyDescent="0.35">
      <c r="C605" s="47" t="s">
        <v>108</v>
      </c>
      <c r="D605" s="47" t="s">
        <v>128</v>
      </c>
      <c r="E605" s="48">
        <v>1</v>
      </c>
      <c r="F605" s="48">
        <v>1</v>
      </c>
      <c r="G605" s="47"/>
      <c r="H605" s="47"/>
      <c r="I605" s="47"/>
    </row>
    <row r="606" spans="3:9" s="41" customFormat="1" ht="24" customHeight="1" x14ac:dyDescent="0.35">
      <c r="C606" s="47" t="s">
        <v>108</v>
      </c>
      <c r="D606" s="47" t="s">
        <v>128</v>
      </c>
      <c r="E606" s="48">
        <v>1</v>
      </c>
      <c r="F606" s="48">
        <v>1</v>
      </c>
      <c r="G606" s="47"/>
      <c r="H606" s="47"/>
      <c r="I606" s="47"/>
    </row>
    <row r="607" spans="3:9" s="41" customFormat="1" ht="24" customHeight="1" x14ac:dyDescent="0.35">
      <c r="C607" s="47" t="s">
        <v>108</v>
      </c>
      <c r="D607" s="47" t="s">
        <v>128</v>
      </c>
      <c r="E607" s="48">
        <v>1</v>
      </c>
      <c r="F607" s="48">
        <v>1</v>
      </c>
      <c r="G607" s="47"/>
      <c r="H607" s="47"/>
      <c r="I607" s="47"/>
    </row>
    <row r="608" spans="3:9" s="41" customFormat="1" ht="24" customHeight="1" x14ac:dyDescent="0.35">
      <c r="C608" s="47" t="s">
        <v>108</v>
      </c>
      <c r="D608" s="47" t="s">
        <v>128</v>
      </c>
      <c r="E608" s="48">
        <v>1</v>
      </c>
      <c r="F608" s="48">
        <v>1</v>
      </c>
      <c r="G608" s="47"/>
      <c r="H608" s="47"/>
      <c r="I608" s="47"/>
    </row>
    <row r="609" spans="3:9" s="41" customFormat="1" ht="24" customHeight="1" x14ac:dyDescent="0.35">
      <c r="C609" s="47" t="s">
        <v>108</v>
      </c>
      <c r="D609" s="47" t="s">
        <v>128</v>
      </c>
      <c r="E609" s="48">
        <v>1</v>
      </c>
      <c r="F609" s="48">
        <v>1</v>
      </c>
      <c r="G609" s="47"/>
      <c r="H609" s="47"/>
      <c r="I609" s="47"/>
    </row>
    <row r="610" spans="3:9" s="41" customFormat="1" ht="24" customHeight="1" x14ac:dyDescent="0.35">
      <c r="C610" s="47" t="s">
        <v>108</v>
      </c>
      <c r="D610" s="47" t="s">
        <v>128</v>
      </c>
      <c r="E610" s="48">
        <v>1</v>
      </c>
      <c r="F610" s="48">
        <v>1</v>
      </c>
      <c r="G610" s="47"/>
      <c r="H610" s="47"/>
      <c r="I610" s="47"/>
    </row>
    <row r="611" spans="3:9" s="41" customFormat="1" ht="24" customHeight="1" x14ac:dyDescent="0.35">
      <c r="C611" s="47" t="s">
        <v>108</v>
      </c>
      <c r="D611" s="47" t="s">
        <v>128</v>
      </c>
      <c r="E611" s="48">
        <v>1</v>
      </c>
      <c r="F611" s="48">
        <v>1</v>
      </c>
      <c r="G611" s="47"/>
      <c r="H611" s="47"/>
      <c r="I611" s="47"/>
    </row>
    <row r="612" spans="3:9" s="41" customFormat="1" ht="24" customHeight="1" x14ac:dyDescent="0.35">
      <c r="C612" s="47" t="s">
        <v>108</v>
      </c>
      <c r="D612" s="47" t="s">
        <v>128</v>
      </c>
      <c r="E612" s="48">
        <v>1</v>
      </c>
      <c r="F612" s="48">
        <v>1</v>
      </c>
      <c r="G612" s="47"/>
      <c r="H612" s="47"/>
      <c r="I612" s="47"/>
    </row>
    <row r="613" spans="3:9" s="41" customFormat="1" ht="24" customHeight="1" x14ac:dyDescent="0.35">
      <c r="C613" s="47" t="s">
        <v>108</v>
      </c>
      <c r="D613" s="47" t="s">
        <v>128</v>
      </c>
      <c r="E613" s="48">
        <v>1</v>
      </c>
      <c r="F613" s="48">
        <v>1</v>
      </c>
      <c r="G613" s="47"/>
      <c r="H613" s="47"/>
      <c r="I613" s="47"/>
    </row>
    <row r="614" spans="3:9" s="41" customFormat="1" ht="24" customHeight="1" x14ac:dyDescent="0.35">
      <c r="C614" s="47" t="s">
        <v>108</v>
      </c>
      <c r="D614" s="47" t="s">
        <v>128</v>
      </c>
      <c r="E614" s="48">
        <v>1</v>
      </c>
      <c r="F614" s="48">
        <v>1</v>
      </c>
      <c r="G614" s="47"/>
      <c r="H614" s="47"/>
      <c r="I614" s="47"/>
    </row>
    <row r="615" spans="3:9" s="41" customFormat="1" ht="24" customHeight="1" x14ac:dyDescent="0.35">
      <c r="C615" s="47" t="s">
        <v>108</v>
      </c>
      <c r="D615" s="47" t="s">
        <v>128</v>
      </c>
      <c r="E615" s="48">
        <v>1</v>
      </c>
      <c r="F615" s="48">
        <v>1</v>
      </c>
      <c r="G615" s="47"/>
      <c r="H615" s="47"/>
      <c r="I615" s="47"/>
    </row>
    <row r="616" spans="3:9" s="41" customFormat="1" ht="24" customHeight="1" x14ac:dyDescent="0.35">
      <c r="C616" s="47" t="s">
        <v>108</v>
      </c>
      <c r="D616" s="47" t="s">
        <v>128</v>
      </c>
      <c r="E616" s="48">
        <v>1</v>
      </c>
      <c r="F616" s="48">
        <v>1</v>
      </c>
      <c r="G616" s="47"/>
      <c r="H616" s="47"/>
      <c r="I616" s="47"/>
    </row>
    <row r="617" spans="3:9" s="41" customFormat="1" ht="24" customHeight="1" x14ac:dyDescent="0.35">
      <c r="C617" s="47" t="s">
        <v>108</v>
      </c>
      <c r="D617" s="47" t="s">
        <v>128</v>
      </c>
      <c r="E617" s="48">
        <v>1</v>
      </c>
      <c r="F617" s="48">
        <v>1</v>
      </c>
      <c r="G617" s="47"/>
      <c r="H617" s="47"/>
      <c r="I617" s="47"/>
    </row>
    <row r="618" spans="3:9" s="41" customFormat="1" ht="24" customHeight="1" x14ac:dyDescent="0.35">
      <c r="C618" s="47" t="s">
        <v>108</v>
      </c>
      <c r="D618" s="47" t="s">
        <v>128</v>
      </c>
      <c r="E618" s="48">
        <v>1</v>
      </c>
      <c r="F618" s="48">
        <v>1</v>
      </c>
      <c r="G618" s="47"/>
      <c r="H618" s="47"/>
      <c r="I618" s="47"/>
    </row>
    <row r="619" spans="3:9" s="41" customFormat="1" ht="24" customHeight="1" x14ac:dyDescent="0.35">
      <c r="C619" s="47" t="s">
        <v>108</v>
      </c>
      <c r="D619" s="47" t="s">
        <v>128</v>
      </c>
      <c r="E619" s="48">
        <v>1</v>
      </c>
      <c r="F619" s="48">
        <v>1</v>
      </c>
      <c r="G619" s="47"/>
      <c r="H619" s="47"/>
      <c r="I619" s="47"/>
    </row>
    <row r="620" spans="3:9" s="41" customFormat="1" ht="24" customHeight="1" x14ac:dyDescent="0.35">
      <c r="C620" s="47" t="s">
        <v>108</v>
      </c>
      <c r="D620" s="47" t="s">
        <v>128</v>
      </c>
      <c r="E620" s="48">
        <v>1</v>
      </c>
      <c r="F620" s="48">
        <v>1</v>
      </c>
      <c r="G620" s="47"/>
      <c r="H620" s="47"/>
      <c r="I620" s="47"/>
    </row>
    <row r="621" spans="3:9" s="41" customFormat="1" ht="24" customHeight="1" x14ac:dyDescent="0.35">
      <c r="C621" s="47" t="s">
        <v>108</v>
      </c>
      <c r="D621" s="47" t="s">
        <v>128</v>
      </c>
      <c r="E621" s="48">
        <v>1</v>
      </c>
      <c r="F621" s="48">
        <v>1</v>
      </c>
      <c r="G621" s="47"/>
      <c r="H621" s="47"/>
      <c r="I621" s="47"/>
    </row>
    <row r="622" spans="3:9" s="41" customFormat="1" ht="24" customHeight="1" x14ac:dyDescent="0.35">
      <c r="C622" s="47" t="s">
        <v>108</v>
      </c>
      <c r="D622" s="47" t="s">
        <v>128</v>
      </c>
      <c r="E622" s="48">
        <v>1</v>
      </c>
      <c r="F622" s="48">
        <v>1</v>
      </c>
      <c r="G622" s="47"/>
      <c r="H622" s="47"/>
      <c r="I622" s="47"/>
    </row>
    <row r="623" spans="3:9" s="41" customFormat="1" ht="24" customHeight="1" x14ac:dyDescent="0.35">
      <c r="C623" s="47" t="s">
        <v>108</v>
      </c>
      <c r="D623" s="47" t="s">
        <v>128</v>
      </c>
      <c r="E623" s="48">
        <v>1</v>
      </c>
      <c r="F623" s="48">
        <v>1</v>
      </c>
      <c r="G623" s="47"/>
      <c r="H623" s="47"/>
      <c r="I623" s="47"/>
    </row>
    <row r="624" spans="3:9" s="41" customFormat="1" ht="24" customHeight="1" x14ac:dyDescent="0.35">
      <c r="C624" s="47" t="s">
        <v>108</v>
      </c>
      <c r="D624" s="47" t="s">
        <v>128</v>
      </c>
      <c r="E624" s="48">
        <v>1</v>
      </c>
      <c r="F624" s="48">
        <v>1</v>
      </c>
      <c r="G624" s="47"/>
      <c r="H624" s="47"/>
      <c r="I624" s="47"/>
    </row>
    <row r="625" spans="3:9" s="41" customFormat="1" ht="24" customHeight="1" x14ac:dyDescent="0.35">
      <c r="C625" s="47" t="s">
        <v>108</v>
      </c>
      <c r="D625" s="47" t="s">
        <v>128</v>
      </c>
      <c r="E625" s="48">
        <v>1</v>
      </c>
      <c r="F625" s="48">
        <v>1</v>
      </c>
      <c r="G625" s="47"/>
      <c r="H625" s="47"/>
      <c r="I625" s="47"/>
    </row>
    <row r="626" spans="3:9" s="41" customFormat="1" ht="24" customHeight="1" x14ac:dyDescent="0.35">
      <c r="C626" s="47" t="s">
        <v>108</v>
      </c>
      <c r="D626" s="47" t="s">
        <v>128</v>
      </c>
      <c r="E626" s="48">
        <v>1</v>
      </c>
      <c r="F626" s="48">
        <v>1</v>
      </c>
      <c r="G626" s="47"/>
      <c r="H626" s="47"/>
      <c r="I626" s="47"/>
    </row>
    <row r="627" spans="3:9" s="41" customFormat="1" ht="24" customHeight="1" x14ac:dyDescent="0.35">
      <c r="C627" s="47" t="s">
        <v>108</v>
      </c>
      <c r="D627" s="47" t="s">
        <v>128</v>
      </c>
      <c r="E627" s="48">
        <v>1</v>
      </c>
      <c r="F627" s="48">
        <v>1</v>
      </c>
      <c r="G627" s="47"/>
      <c r="H627" s="47"/>
      <c r="I627" s="47"/>
    </row>
    <row r="628" spans="3:9" s="41" customFormat="1" ht="24" customHeight="1" x14ac:dyDescent="0.35">
      <c r="C628" s="47" t="s">
        <v>108</v>
      </c>
      <c r="D628" s="47" t="s">
        <v>128</v>
      </c>
      <c r="E628" s="48">
        <v>1</v>
      </c>
      <c r="F628" s="48">
        <v>1</v>
      </c>
      <c r="G628" s="47"/>
      <c r="H628" s="47"/>
      <c r="I628" s="47"/>
    </row>
    <row r="629" spans="3:9" s="41" customFormat="1" ht="24" customHeight="1" x14ac:dyDescent="0.35">
      <c r="C629" s="47" t="s">
        <v>108</v>
      </c>
      <c r="D629" s="47" t="s">
        <v>128</v>
      </c>
      <c r="E629" s="48">
        <v>1</v>
      </c>
      <c r="F629" s="48">
        <v>1</v>
      </c>
      <c r="G629" s="47"/>
      <c r="H629" s="47"/>
      <c r="I629" s="47"/>
    </row>
    <row r="630" spans="3:9" s="41" customFormat="1" ht="24" customHeight="1" x14ac:dyDescent="0.35">
      <c r="C630" s="47" t="s">
        <v>108</v>
      </c>
      <c r="D630" s="47" t="s">
        <v>128</v>
      </c>
      <c r="E630" s="48">
        <v>1</v>
      </c>
      <c r="F630" s="48">
        <v>1</v>
      </c>
      <c r="G630" s="47"/>
      <c r="H630" s="47"/>
      <c r="I630" s="47"/>
    </row>
    <row r="631" spans="3:9" s="41" customFormat="1" ht="24" customHeight="1" x14ac:dyDescent="0.35">
      <c r="C631" s="47" t="s">
        <v>108</v>
      </c>
      <c r="D631" s="47" t="s">
        <v>128</v>
      </c>
      <c r="E631" s="48">
        <v>1</v>
      </c>
      <c r="F631" s="48">
        <v>1</v>
      </c>
      <c r="G631" s="47"/>
      <c r="H631" s="47"/>
      <c r="I631" s="47"/>
    </row>
    <row r="632" spans="3:9" s="41" customFormat="1" ht="24" customHeight="1" x14ac:dyDescent="0.35">
      <c r="C632" s="47" t="s">
        <v>108</v>
      </c>
      <c r="D632" s="47" t="s">
        <v>128</v>
      </c>
      <c r="E632" s="48">
        <v>1</v>
      </c>
      <c r="F632" s="48">
        <v>1</v>
      </c>
      <c r="G632" s="47"/>
      <c r="H632" s="47"/>
      <c r="I632" s="47"/>
    </row>
    <row r="633" spans="3:9" s="41" customFormat="1" ht="24" customHeight="1" x14ac:dyDescent="0.35">
      <c r="C633" s="47" t="s">
        <v>108</v>
      </c>
      <c r="D633" s="47" t="s">
        <v>128</v>
      </c>
      <c r="E633" s="48">
        <v>1</v>
      </c>
      <c r="F633" s="48">
        <v>1</v>
      </c>
      <c r="G633" s="47"/>
      <c r="H633" s="47"/>
      <c r="I633" s="47"/>
    </row>
    <row r="634" spans="3:9" s="41" customFormat="1" ht="24" customHeight="1" x14ac:dyDescent="0.35">
      <c r="C634" s="47" t="s">
        <v>108</v>
      </c>
      <c r="D634" s="47" t="s">
        <v>128</v>
      </c>
      <c r="E634" s="48">
        <v>1</v>
      </c>
      <c r="F634" s="48">
        <v>1</v>
      </c>
      <c r="G634" s="47"/>
      <c r="H634" s="47"/>
      <c r="I634" s="47"/>
    </row>
    <row r="635" spans="3:9" s="41" customFormat="1" ht="24" customHeight="1" x14ac:dyDescent="0.35">
      <c r="C635" s="47" t="s">
        <v>108</v>
      </c>
      <c r="D635" s="47" t="s">
        <v>128</v>
      </c>
      <c r="E635" s="48">
        <v>1</v>
      </c>
      <c r="F635" s="48">
        <v>1</v>
      </c>
      <c r="G635" s="47"/>
      <c r="H635" s="47"/>
      <c r="I635" s="47"/>
    </row>
    <row r="636" spans="3:9" s="41" customFormat="1" ht="24" customHeight="1" x14ac:dyDescent="0.35">
      <c r="C636" s="47" t="s">
        <v>108</v>
      </c>
      <c r="D636" s="47" t="s">
        <v>128</v>
      </c>
      <c r="E636" s="48">
        <v>1</v>
      </c>
      <c r="F636" s="48">
        <v>1</v>
      </c>
      <c r="G636" s="47"/>
      <c r="H636" s="47"/>
      <c r="I636" s="47"/>
    </row>
    <row r="637" spans="3:9" s="41" customFormat="1" ht="24" customHeight="1" x14ac:dyDescent="0.35">
      <c r="C637" s="47" t="s">
        <v>108</v>
      </c>
      <c r="D637" s="47" t="s">
        <v>128</v>
      </c>
      <c r="E637" s="48">
        <v>1</v>
      </c>
      <c r="F637" s="48">
        <v>1</v>
      </c>
      <c r="G637" s="47"/>
      <c r="H637" s="47"/>
      <c r="I637" s="47"/>
    </row>
    <row r="638" spans="3:9" s="41" customFormat="1" ht="24" customHeight="1" x14ac:dyDescent="0.35">
      <c r="C638" s="47" t="s">
        <v>108</v>
      </c>
      <c r="D638" s="47" t="s">
        <v>128</v>
      </c>
      <c r="E638" s="48">
        <v>1</v>
      </c>
      <c r="F638" s="48">
        <v>1</v>
      </c>
      <c r="G638" s="47"/>
      <c r="H638" s="47"/>
      <c r="I638" s="47"/>
    </row>
    <row r="639" spans="3:9" s="41" customFormat="1" ht="24" customHeight="1" x14ac:dyDescent="0.35">
      <c r="C639" s="47" t="s">
        <v>108</v>
      </c>
      <c r="D639" s="47" t="s">
        <v>128</v>
      </c>
      <c r="E639" s="48">
        <v>1</v>
      </c>
      <c r="F639" s="48">
        <v>1</v>
      </c>
      <c r="G639" s="47"/>
      <c r="H639" s="47"/>
      <c r="I639" s="47"/>
    </row>
    <row r="640" spans="3:9" s="41" customFormat="1" ht="24" customHeight="1" x14ac:dyDescent="0.35">
      <c r="C640" s="47" t="s">
        <v>108</v>
      </c>
      <c r="D640" s="47" t="s">
        <v>128</v>
      </c>
      <c r="E640" s="48">
        <v>1</v>
      </c>
      <c r="F640" s="48">
        <v>1</v>
      </c>
      <c r="G640" s="47"/>
      <c r="H640" s="47"/>
      <c r="I640" s="47"/>
    </row>
    <row r="641" spans="3:9" s="41" customFormat="1" ht="24" customHeight="1" x14ac:dyDescent="0.35">
      <c r="C641" s="47" t="s">
        <v>23</v>
      </c>
      <c r="D641" s="47" t="s">
        <v>48</v>
      </c>
      <c r="E641" s="48">
        <v>1</v>
      </c>
      <c r="F641" s="48">
        <v>1</v>
      </c>
      <c r="G641" s="47" t="s">
        <v>55</v>
      </c>
      <c r="H641" s="47" t="s">
        <v>27</v>
      </c>
      <c r="I641" s="47"/>
    </row>
    <row r="642" spans="3:9" s="41" customFormat="1" ht="24" customHeight="1" x14ac:dyDescent="0.35">
      <c r="C642" s="47" t="s">
        <v>108</v>
      </c>
      <c r="D642" s="47" t="s">
        <v>128</v>
      </c>
      <c r="E642" s="48">
        <v>1</v>
      </c>
      <c r="F642" s="48">
        <v>1</v>
      </c>
      <c r="G642" s="47"/>
      <c r="H642" s="47"/>
      <c r="I642" s="47"/>
    </row>
    <row r="643" spans="3:9" s="41" customFormat="1" ht="24" customHeight="1" x14ac:dyDescent="0.35">
      <c r="C643" s="47" t="s">
        <v>108</v>
      </c>
      <c r="D643" s="47" t="s">
        <v>128</v>
      </c>
      <c r="E643" s="48">
        <v>1</v>
      </c>
      <c r="F643" s="48">
        <v>1</v>
      </c>
      <c r="G643" s="47"/>
      <c r="H643" s="47"/>
      <c r="I643" s="47"/>
    </row>
    <row r="644" spans="3:9" s="41" customFormat="1" ht="24" customHeight="1" x14ac:dyDescent="0.35">
      <c r="C644" s="47" t="s">
        <v>108</v>
      </c>
      <c r="D644" s="47" t="s">
        <v>128</v>
      </c>
      <c r="E644" s="48">
        <v>1</v>
      </c>
      <c r="F644" s="48">
        <v>1</v>
      </c>
      <c r="G644" s="47"/>
      <c r="H644" s="47"/>
      <c r="I644" s="47"/>
    </row>
    <row r="645" spans="3:9" s="41" customFormat="1" ht="24" customHeight="1" x14ac:dyDescent="0.35">
      <c r="C645" s="47" t="s">
        <v>108</v>
      </c>
      <c r="D645" s="47" t="s">
        <v>128</v>
      </c>
      <c r="E645" s="48">
        <v>1</v>
      </c>
      <c r="F645" s="48">
        <v>1</v>
      </c>
      <c r="G645" s="47"/>
      <c r="H645" s="47"/>
      <c r="I645" s="47"/>
    </row>
    <row r="646" spans="3:9" s="41" customFormat="1" ht="24" customHeight="1" x14ac:dyDescent="0.35">
      <c r="C646" s="47" t="s">
        <v>108</v>
      </c>
      <c r="D646" s="47" t="s">
        <v>128</v>
      </c>
      <c r="E646" s="48">
        <v>1</v>
      </c>
      <c r="F646" s="48">
        <v>1</v>
      </c>
      <c r="G646" s="47"/>
      <c r="H646" s="47"/>
      <c r="I646" s="47"/>
    </row>
    <row r="647" spans="3:9" s="41" customFormat="1" ht="24" customHeight="1" x14ac:dyDescent="0.35">
      <c r="C647" s="47" t="s">
        <v>108</v>
      </c>
      <c r="D647" s="47" t="s">
        <v>128</v>
      </c>
      <c r="E647" s="48">
        <v>1</v>
      </c>
      <c r="F647" s="48">
        <v>1</v>
      </c>
      <c r="G647" s="47"/>
      <c r="H647" s="47"/>
      <c r="I647" s="47"/>
    </row>
    <row r="648" spans="3:9" s="41" customFormat="1" ht="24" customHeight="1" x14ac:dyDescent="0.35">
      <c r="C648" s="47" t="s">
        <v>108</v>
      </c>
      <c r="D648" s="47" t="s">
        <v>128</v>
      </c>
      <c r="E648" s="48">
        <v>1</v>
      </c>
      <c r="F648" s="48">
        <v>1</v>
      </c>
      <c r="G648" s="47"/>
      <c r="H648" s="47"/>
      <c r="I648" s="47"/>
    </row>
    <row r="649" spans="3:9" s="41" customFormat="1" ht="24" customHeight="1" x14ac:dyDescent="0.35">
      <c r="C649" s="47" t="s">
        <v>108</v>
      </c>
      <c r="D649" s="47" t="s">
        <v>128</v>
      </c>
      <c r="E649" s="48">
        <v>1</v>
      </c>
      <c r="F649" s="48">
        <v>1</v>
      </c>
      <c r="G649" s="47"/>
      <c r="H649" s="47"/>
      <c r="I649" s="47"/>
    </row>
    <row r="650" spans="3:9" s="41" customFormat="1" ht="24" customHeight="1" x14ac:dyDescent="0.35">
      <c r="C650" s="47" t="s">
        <v>108</v>
      </c>
      <c r="D650" s="47" t="s">
        <v>128</v>
      </c>
      <c r="E650" s="48">
        <v>1</v>
      </c>
      <c r="F650" s="48">
        <v>1</v>
      </c>
      <c r="G650" s="47"/>
      <c r="H650" s="47"/>
      <c r="I650" s="47"/>
    </row>
    <row r="651" spans="3:9" s="41" customFormat="1" ht="24" customHeight="1" x14ac:dyDescent="0.35">
      <c r="C651" s="47" t="s">
        <v>108</v>
      </c>
      <c r="D651" s="47" t="s">
        <v>128</v>
      </c>
      <c r="E651" s="48">
        <v>1</v>
      </c>
      <c r="F651" s="48">
        <v>1</v>
      </c>
      <c r="G651" s="47"/>
      <c r="H651" s="47"/>
      <c r="I651" s="47"/>
    </row>
    <row r="652" spans="3:9" s="41" customFormat="1" ht="24" customHeight="1" x14ac:dyDescent="0.35">
      <c r="C652" s="47" t="s">
        <v>108</v>
      </c>
      <c r="D652" s="47" t="s">
        <v>128</v>
      </c>
      <c r="E652" s="48">
        <v>1</v>
      </c>
      <c r="F652" s="48">
        <v>1</v>
      </c>
      <c r="G652" s="47"/>
      <c r="H652" s="47"/>
      <c r="I652" s="47"/>
    </row>
    <row r="653" spans="3:9" s="41" customFormat="1" ht="24" customHeight="1" x14ac:dyDescent="0.35">
      <c r="C653" s="47" t="s">
        <v>108</v>
      </c>
      <c r="D653" s="47" t="s">
        <v>128</v>
      </c>
      <c r="E653" s="48">
        <v>1</v>
      </c>
      <c r="F653" s="48">
        <v>1</v>
      </c>
      <c r="G653" s="47"/>
      <c r="H653" s="47"/>
      <c r="I653" s="47"/>
    </row>
    <row r="654" spans="3:9" s="41" customFormat="1" ht="24" customHeight="1" x14ac:dyDescent="0.35">
      <c r="C654" s="47" t="s">
        <v>108</v>
      </c>
      <c r="D654" s="47" t="s">
        <v>128</v>
      </c>
      <c r="E654" s="48">
        <v>1</v>
      </c>
      <c r="F654" s="48">
        <v>1</v>
      </c>
      <c r="G654" s="47"/>
      <c r="H654" s="47"/>
      <c r="I654" s="47"/>
    </row>
    <row r="655" spans="3:9" s="41" customFormat="1" ht="24" customHeight="1" x14ac:dyDescent="0.35">
      <c r="C655" s="47" t="s">
        <v>108</v>
      </c>
      <c r="D655" s="47" t="s">
        <v>128</v>
      </c>
      <c r="E655" s="48">
        <v>1</v>
      </c>
      <c r="F655" s="48">
        <v>1</v>
      </c>
      <c r="G655" s="47"/>
      <c r="H655" s="47"/>
      <c r="I655" s="47"/>
    </row>
    <row r="656" spans="3:9" s="41" customFormat="1" ht="24" customHeight="1" x14ac:dyDescent="0.35">
      <c r="C656" s="47" t="s">
        <v>108</v>
      </c>
      <c r="D656" s="47" t="s">
        <v>128</v>
      </c>
      <c r="E656" s="48">
        <v>1</v>
      </c>
      <c r="F656" s="48">
        <v>1</v>
      </c>
      <c r="G656" s="47"/>
      <c r="H656" s="47"/>
      <c r="I656" s="47"/>
    </row>
    <row r="657" spans="3:9" s="41" customFormat="1" ht="24" customHeight="1" x14ac:dyDescent="0.35">
      <c r="C657" s="47" t="s">
        <v>108</v>
      </c>
      <c r="D657" s="47" t="s">
        <v>128</v>
      </c>
      <c r="E657" s="48">
        <v>1</v>
      </c>
      <c r="F657" s="48">
        <v>1</v>
      </c>
      <c r="G657" s="47"/>
      <c r="H657" s="47"/>
      <c r="I657" s="47"/>
    </row>
    <row r="658" spans="3:9" s="41" customFormat="1" ht="24" customHeight="1" x14ac:dyDescent="0.35">
      <c r="C658" s="47" t="s">
        <v>108</v>
      </c>
      <c r="D658" s="47" t="s">
        <v>128</v>
      </c>
      <c r="E658" s="48">
        <v>1</v>
      </c>
      <c r="F658" s="48">
        <v>1</v>
      </c>
      <c r="G658" s="47"/>
      <c r="H658" s="47"/>
      <c r="I658" s="47"/>
    </row>
    <row r="659" spans="3:9" s="41" customFormat="1" ht="24" customHeight="1" x14ac:dyDescent="0.35">
      <c r="C659" s="47" t="s">
        <v>108</v>
      </c>
      <c r="D659" s="47" t="s">
        <v>128</v>
      </c>
      <c r="E659" s="48">
        <v>1</v>
      </c>
      <c r="F659" s="48">
        <v>1</v>
      </c>
      <c r="G659" s="47"/>
      <c r="H659" s="47"/>
      <c r="I659" s="47"/>
    </row>
    <row r="660" spans="3:9" s="41" customFormat="1" ht="24" customHeight="1" x14ac:dyDescent="0.35">
      <c r="C660" s="47" t="s">
        <v>108</v>
      </c>
      <c r="D660" s="47" t="s">
        <v>128</v>
      </c>
      <c r="E660" s="48">
        <v>1</v>
      </c>
      <c r="F660" s="48">
        <v>1</v>
      </c>
      <c r="G660" s="47"/>
      <c r="H660" s="47"/>
      <c r="I660" s="47"/>
    </row>
    <row r="661" spans="3:9" s="41" customFormat="1" ht="24" customHeight="1" x14ac:dyDescent="0.35">
      <c r="C661" s="47" t="s">
        <v>108</v>
      </c>
      <c r="D661" s="47" t="s">
        <v>128</v>
      </c>
      <c r="E661" s="48">
        <v>1</v>
      </c>
      <c r="F661" s="48">
        <v>1</v>
      </c>
      <c r="G661" s="47"/>
      <c r="H661" s="47"/>
      <c r="I661" s="47"/>
    </row>
    <row r="662" spans="3:9" s="41" customFormat="1" ht="24" customHeight="1" x14ac:dyDescent="0.35">
      <c r="C662" s="47" t="s">
        <v>108</v>
      </c>
      <c r="D662" s="47" t="s">
        <v>128</v>
      </c>
      <c r="E662" s="48">
        <v>1</v>
      </c>
      <c r="F662" s="48">
        <v>1</v>
      </c>
      <c r="G662" s="47"/>
      <c r="H662" s="47"/>
      <c r="I662" s="47"/>
    </row>
    <row r="663" spans="3:9" s="41" customFormat="1" ht="24" customHeight="1" x14ac:dyDescent="0.35">
      <c r="C663" s="47" t="s">
        <v>108</v>
      </c>
      <c r="D663" s="47" t="s">
        <v>48</v>
      </c>
      <c r="E663" s="48">
        <v>1</v>
      </c>
      <c r="F663" s="48">
        <v>1</v>
      </c>
      <c r="G663" s="47"/>
      <c r="H663" s="47"/>
      <c r="I663" s="47"/>
    </row>
    <row r="664" spans="3:9" s="41" customFormat="1" ht="24" customHeight="1" x14ac:dyDescent="0.35">
      <c r="C664" s="47" t="s">
        <v>108</v>
      </c>
      <c r="D664" s="47" t="s">
        <v>48</v>
      </c>
      <c r="E664" s="48">
        <v>1</v>
      </c>
      <c r="F664" s="48">
        <v>1</v>
      </c>
      <c r="G664" s="47"/>
      <c r="H664" s="47"/>
      <c r="I664" s="47"/>
    </row>
    <row r="665" spans="3:9" s="41" customFormat="1" ht="24" customHeight="1" x14ac:dyDescent="0.35">
      <c r="C665" s="47" t="s">
        <v>23</v>
      </c>
      <c r="D665" s="47" t="s">
        <v>48</v>
      </c>
      <c r="E665" s="48">
        <v>1</v>
      </c>
      <c r="F665" s="48">
        <v>1</v>
      </c>
      <c r="G665" s="47" t="s">
        <v>55</v>
      </c>
      <c r="H665" s="47" t="s">
        <v>27</v>
      </c>
      <c r="I665" s="47"/>
    </row>
    <row r="666" spans="3:9" s="41" customFormat="1" ht="24" customHeight="1" x14ac:dyDescent="0.35">
      <c r="C666" s="47" t="s">
        <v>108</v>
      </c>
      <c r="D666" s="47" t="s">
        <v>48</v>
      </c>
      <c r="E666" s="48">
        <v>1</v>
      </c>
      <c r="F666" s="48">
        <v>1</v>
      </c>
      <c r="G666" s="47"/>
      <c r="H666" s="47"/>
      <c r="I666" s="47"/>
    </row>
    <row r="667" spans="3:9" s="41" customFormat="1" ht="24" customHeight="1" x14ac:dyDescent="0.35">
      <c r="C667" s="47" t="s">
        <v>108</v>
      </c>
      <c r="D667" s="47" t="s">
        <v>48</v>
      </c>
      <c r="E667" s="48">
        <v>1</v>
      </c>
      <c r="F667" s="48">
        <v>1</v>
      </c>
      <c r="G667" s="47"/>
      <c r="H667" s="47"/>
      <c r="I667" s="47"/>
    </row>
    <row r="668" spans="3:9" s="41" customFormat="1" ht="24" customHeight="1" x14ac:dyDescent="0.35">
      <c r="C668" s="47" t="s">
        <v>108</v>
      </c>
      <c r="D668" s="47" t="s">
        <v>48</v>
      </c>
      <c r="E668" s="48">
        <v>1</v>
      </c>
      <c r="F668" s="48">
        <v>1</v>
      </c>
      <c r="G668" s="47"/>
      <c r="H668" s="47"/>
      <c r="I668" s="47"/>
    </row>
    <row r="669" spans="3:9" s="41" customFormat="1" ht="24" customHeight="1" x14ac:dyDescent="0.35">
      <c r="C669" s="47" t="s">
        <v>108</v>
      </c>
      <c r="D669" s="47" t="s">
        <v>48</v>
      </c>
      <c r="E669" s="48">
        <v>1</v>
      </c>
      <c r="F669" s="48">
        <v>1</v>
      </c>
      <c r="G669" s="47"/>
      <c r="H669" s="47"/>
      <c r="I669" s="47"/>
    </row>
    <row r="670" spans="3:9" s="41" customFormat="1" ht="24" customHeight="1" x14ac:dyDescent="0.35">
      <c r="C670" s="47" t="s">
        <v>23</v>
      </c>
      <c r="D670" s="47" t="s">
        <v>48</v>
      </c>
      <c r="E670" s="48">
        <v>1</v>
      </c>
      <c r="F670" s="48">
        <v>1</v>
      </c>
      <c r="G670" s="47" t="s">
        <v>55</v>
      </c>
      <c r="H670" s="47" t="s">
        <v>27</v>
      </c>
      <c r="I670" s="47"/>
    </row>
    <row r="671" spans="3:9" s="41" customFormat="1" ht="24" customHeight="1" x14ac:dyDescent="0.35">
      <c r="C671" s="47" t="s">
        <v>108</v>
      </c>
      <c r="D671" s="47" t="s">
        <v>48</v>
      </c>
      <c r="E671" s="48">
        <v>1</v>
      </c>
      <c r="F671" s="48">
        <v>1</v>
      </c>
      <c r="G671" s="47"/>
      <c r="H671" s="47"/>
      <c r="I671" s="47"/>
    </row>
    <row r="672" spans="3:9" s="41" customFormat="1" ht="24" customHeight="1" x14ac:dyDescent="0.35">
      <c r="C672" s="47" t="s">
        <v>108</v>
      </c>
      <c r="D672" s="47" t="s">
        <v>48</v>
      </c>
      <c r="E672" s="48">
        <v>1</v>
      </c>
      <c r="F672" s="48">
        <v>1</v>
      </c>
      <c r="G672" s="47"/>
      <c r="H672" s="47"/>
      <c r="I672" s="47"/>
    </row>
    <row r="673" spans="3:9" s="41" customFormat="1" ht="24" customHeight="1" x14ac:dyDescent="0.35">
      <c r="C673" s="47" t="s">
        <v>23</v>
      </c>
      <c r="D673" s="47" t="s">
        <v>119</v>
      </c>
      <c r="E673" s="48">
        <v>130000</v>
      </c>
      <c r="F673" s="48">
        <v>130000</v>
      </c>
      <c r="G673" s="47" t="s">
        <v>78</v>
      </c>
      <c r="H673" s="47" t="s">
        <v>78</v>
      </c>
      <c r="I673" s="47"/>
    </row>
    <row r="674" spans="3:9" s="41" customFormat="1" ht="24" customHeight="1" x14ac:dyDescent="0.35">
      <c r="C674" s="47" t="s">
        <v>108</v>
      </c>
      <c r="D674" s="47" t="s">
        <v>48</v>
      </c>
      <c r="E674" s="48">
        <v>1</v>
      </c>
      <c r="F674" s="48">
        <v>1</v>
      </c>
      <c r="G674" s="47"/>
      <c r="H674" s="47"/>
      <c r="I674" s="47"/>
    </row>
    <row r="675" spans="3:9" s="41" customFormat="1" ht="24" customHeight="1" x14ac:dyDescent="0.35">
      <c r="C675" s="47" t="s">
        <v>108</v>
      </c>
      <c r="D675" s="47" t="s">
        <v>48</v>
      </c>
      <c r="E675" s="48">
        <v>1</v>
      </c>
      <c r="F675" s="48">
        <v>1</v>
      </c>
      <c r="G675" s="47"/>
      <c r="H675" s="47"/>
      <c r="I675" s="47"/>
    </row>
    <row r="676" spans="3:9" s="41" customFormat="1" ht="24" customHeight="1" x14ac:dyDescent="0.35">
      <c r="C676" s="47" t="s">
        <v>108</v>
      </c>
      <c r="D676" s="47" t="s">
        <v>48</v>
      </c>
      <c r="E676" s="48">
        <v>1</v>
      </c>
      <c r="F676" s="48">
        <v>1</v>
      </c>
      <c r="G676" s="47"/>
      <c r="H676" s="47"/>
      <c r="I676" s="47"/>
    </row>
    <row r="677" spans="3:9" s="41" customFormat="1" ht="24" customHeight="1" x14ac:dyDescent="0.35">
      <c r="C677" s="47" t="s">
        <v>108</v>
      </c>
      <c r="D677" s="47" t="s">
        <v>48</v>
      </c>
      <c r="E677" s="48">
        <v>1</v>
      </c>
      <c r="F677" s="48">
        <v>1</v>
      </c>
      <c r="G677" s="47"/>
      <c r="H677" s="47"/>
      <c r="I677" s="47"/>
    </row>
    <row r="678" spans="3:9" s="41" customFormat="1" ht="24" customHeight="1" x14ac:dyDescent="0.35">
      <c r="C678" s="47" t="s">
        <v>108</v>
      </c>
      <c r="D678" s="47" t="s">
        <v>48</v>
      </c>
      <c r="E678" s="48">
        <v>1</v>
      </c>
      <c r="F678" s="48">
        <v>1</v>
      </c>
      <c r="G678" s="47"/>
      <c r="H678" s="47"/>
      <c r="I678" s="47"/>
    </row>
    <row r="679" spans="3:9" s="41" customFormat="1" ht="24" customHeight="1" x14ac:dyDescent="0.35">
      <c r="C679" s="47" t="s">
        <v>108</v>
      </c>
      <c r="D679" s="47" t="s">
        <v>48</v>
      </c>
      <c r="E679" s="48">
        <v>1</v>
      </c>
      <c r="F679" s="48">
        <v>1</v>
      </c>
      <c r="G679" s="47"/>
      <c r="H679" s="47"/>
      <c r="I679" s="47"/>
    </row>
    <row r="680" spans="3:9" s="41" customFormat="1" ht="24" customHeight="1" x14ac:dyDescent="0.35">
      <c r="C680" s="47" t="s">
        <v>108</v>
      </c>
      <c r="D680" s="47" t="s">
        <v>48</v>
      </c>
      <c r="E680" s="48">
        <v>1</v>
      </c>
      <c r="F680" s="48">
        <v>1</v>
      </c>
      <c r="G680" s="47"/>
      <c r="H680" s="47"/>
      <c r="I680" s="47"/>
    </row>
    <row r="681" spans="3:9" s="41" customFormat="1" ht="24" customHeight="1" x14ac:dyDescent="0.35">
      <c r="C681" s="47" t="s">
        <v>108</v>
      </c>
      <c r="D681" s="47" t="s">
        <v>48</v>
      </c>
      <c r="E681" s="48">
        <v>1</v>
      </c>
      <c r="F681" s="48">
        <v>1</v>
      </c>
      <c r="G681" s="47"/>
      <c r="H681" s="47"/>
      <c r="I681" s="47"/>
    </row>
    <row r="682" spans="3:9" s="41" customFormat="1" ht="24" customHeight="1" x14ac:dyDescent="0.35">
      <c r="C682" s="47" t="s">
        <v>108</v>
      </c>
      <c r="D682" s="47" t="s">
        <v>48</v>
      </c>
      <c r="E682" s="48">
        <v>1</v>
      </c>
      <c r="F682" s="48">
        <v>1</v>
      </c>
      <c r="G682" s="47"/>
      <c r="H682" s="47"/>
      <c r="I682" s="47"/>
    </row>
    <row r="683" spans="3:9" s="41" customFormat="1" ht="24" customHeight="1" x14ac:dyDescent="0.35">
      <c r="C683" s="47" t="s">
        <v>108</v>
      </c>
      <c r="D683" s="47" t="s">
        <v>48</v>
      </c>
      <c r="E683" s="48">
        <v>1</v>
      </c>
      <c r="F683" s="48">
        <v>1</v>
      </c>
      <c r="G683" s="47"/>
      <c r="H683" s="47"/>
      <c r="I683" s="47"/>
    </row>
    <row r="684" spans="3:9" s="41" customFormat="1" ht="24" customHeight="1" x14ac:dyDescent="0.35">
      <c r="C684" s="47" t="s">
        <v>108</v>
      </c>
      <c r="D684" s="47" t="s">
        <v>48</v>
      </c>
      <c r="E684" s="48">
        <v>1</v>
      </c>
      <c r="F684" s="48">
        <v>1</v>
      </c>
      <c r="G684" s="47"/>
      <c r="H684" s="47"/>
      <c r="I684" s="47"/>
    </row>
    <row r="685" spans="3:9" s="41" customFormat="1" ht="24" customHeight="1" x14ac:dyDescent="0.35">
      <c r="C685" s="47" t="s">
        <v>108</v>
      </c>
      <c r="D685" s="47" t="s">
        <v>48</v>
      </c>
      <c r="E685" s="48">
        <v>1</v>
      </c>
      <c r="F685" s="48">
        <v>1</v>
      </c>
      <c r="G685" s="47"/>
      <c r="H685" s="47"/>
      <c r="I685" s="47"/>
    </row>
    <row r="686" spans="3:9" s="41" customFormat="1" ht="24" customHeight="1" x14ac:dyDescent="0.35">
      <c r="C686" s="47" t="s">
        <v>108</v>
      </c>
      <c r="D686" s="47" t="s">
        <v>48</v>
      </c>
      <c r="E686" s="48">
        <v>1</v>
      </c>
      <c r="F686" s="48">
        <v>1</v>
      </c>
      <c r="G686" s="47"/>
      <c r="H686" s="47"/>
      <c r="I686" s="47"/>
    </row>
    <row r="687" spans="3:9" s="41" customFormat="1" ht="24" customHeight="1" x14ac:dyDescent="0.35">
      <c r="C687" s="47" t="s">
        <v>108</v>
      </c>
      <c r="D687" s="47" t="s">
        <v>48</v>
      </c>
      <c r="E687" s="48">
        <v>1</v>
      </c>
      <c r="F687" s="48">
        <v>1</v>
      </c>
      <c r="G687" s="47"/>
      <c r="H687" s="47"/>
      <c r="I687" s="47"/>
    </row>
    <row r="688" spans="3:9" s="41" customFormat="1" ht="24" customHeight="1" x14ac:dyDescent="0.35">
      <c r="C688" s="47" t="s">
        <v>23</v>
      </c>
      <c r="D688" s="47" t="s">
        <v>48</v>
      </c>
      <c r="E688" s="48">
        <v>1</v>
      </c>
      <c r="F688" s="48">
        <v>1</v>
      </c>
      <c r="G688" s="47" t="s">
        <v>49</v>
      </c>
      <c r="H688" s="47" t="s">
        <v>50</v>
      </c>
      <c r="I688" s="47"/>
    </row>
    <row r="689" spans="3:9" s="41" customFormat="1" ht="24" customHeight="1" x14ac:dyDescent="0.35">
      <c r="C689" s="47" t="s">
        <v>108</v>
      </c>
      <c r="D689" s="47" t="s">
        <v>48</v>
      </c>
      <c r="E689" s="48">
        <v>1</v>
      </c>
      <c r="F689" s="48">
        <v>1</v>
      </c>
      <c r="G689" s="47"/>
      <c r="H689" s="47"/>
      <c r="I689" s="47"/>
    </row>
    <row r="690" spans="3:9" s="41" customFormat="1" ht="24" customHeight="1" x14ac:dyDescent="0.35">
      <c r="C690" s="47" t="s">
        <v>108</v>
      </c>
      <c r="D690" s="47" t="s">
        <v>48</v>
      </c>
      <c r="E690" s="48">
        <v>1</v>
      </c>
      <c r="F690" s="48">
        <v>1</v>
      </c>
      <c r="G690" s="47"/>
      <c r="H690" s="47"/>
      <c r="I690" s="47"/>
    </row>
    <row r="691" spans="3:9" s="41" customFormat="1" ht="24" customHeight="1" x14ac:dyDescent="0.35">
      <c r="C691" s="47" t="s">
        <v>108</v>
      </c>
      <c r="D691" s="47" t="s">
        <v>48</v>
      </c>
      <c r="E691" s="48">
        <v>1</v>
      </c>
      <c r="F691" s="48">
        <v>1</v>
      </c>
      <c r="G691" s="47"/>
      <c r="H691" s="47"/>
      <c r="I691" s="47"/>
    </row>
    <row r="692" spans="3:9" s="41" customFormat="1" ht="24" customHeight="1" x14ac:dyDescent="0.35">
      <c r="C692" s="47" t="s">
        <v>108</v>
      </c>
      <c r="D692" s="47" t="s">
        <v>48</v>
      </c>
      <c r="E692" s="48">
        <v>1</v>
      </c>
      <c r="F692" s="48">
        <v>1</v>
      </c>
      <c r="G692" s="47"/>
      <c r="H692" s="47"/>
      <c r="I692" s="47"/>
    </row>
    <row r="693" spans="3:9" s="41" customFormat="1" ht="24" customHeight="1" x14ac:dyDescent="0.35">
      <c r="C693" s="47" t="s">
        <v>108</v>
      </c>
      <c r="D693" s="47" t="s">
        <v>48</v>
      </c>
      <c r="E693" s="48">
        <v>1</v>
      </c>
      <c r="F693" s="48">
        <v>1</v>
      </c>
      <c r="G693" s="47"/>
      <c r="H693" s="47"/>
      <c r="I693" s="47"/>
    </row>
    <row r="694" spans="3:9" s="41" customFormat="1" ht="24" customHeight="1" x14ac:dyDescent="0.35">
      <c r="C694" s="47" t="s">
        <v>108</v>
      </c>
      <c r="D694" s="47" t="s">
        <v>48</v>
      </c>
      <c r="E694" s="48">
        <v>1</v>
      </c>
      <c r="F694" s="48">
        <v>1</v>
      </c>
      <c r="G694" s="47"/>
      <c r="H694" s="47"/>
      <c r="I694" s="47"/>
    </row>
    <row r="695" spans="3:9" s="41" customFormat="1" ht="24" customHeight="1" x14ac:dyDescent="0.35">
      <c r="C695" s="47" t="s">
        <v>108</v>
      </c>
      <c r="D695" s="47" t="s">
        <v>48</v>
      </c>
      <c r="E695" s="48">
        <v>1</v>
      </c>
      <c r="F695" s="48">
        <v>1</v>
      </c>
      <c r="G695" s="47"/>
      <c r="H695" s="47"/>
      <c r="I695" s="47"/>
    </row>
    <row r="696" spans="3:9" s="41" customFormat="1" ht="24" customHeight="1" x14ac:dyDescent="0.35">
      <c r="C696" s="47" t="s">
        <v>108</v>
      </c>
      <c r="D696" s="47" t="s">
        <v>48</v>
      </c>
      <c r="E696" s="48">
        <v>1</v>
      </c>
      <c r="F696" s="48">
        <v>1</v>
      </c>
      <c r="G696" s="47"/>
      <c r="H696" s="47"/>
      <c r="I696" s="47"/>
    </row>
    <row r="697" spans="3:9" s="41" customFormat="1" ht="24" customHeight="1" x14ac:dyDescent="0.35">
      <c r="C697" s="47" t="s">
        <v>108</v>
      </c>
      <c r="D697" s="47" t="s">
        <v>48</v>
      </c>
      <c r="E697" s="48">
        <v>1</v>
      </c>
      <c r="F697" s="48">
        <v>1</v>
      </c>
      <c r="G697" s="47"/>
      <c r="H697" s="47"/>
      <c r="I697" s="47"/>
    </row>
    <row r="698" spans="3:9" s="41" customFormat="1" ht="24" customHeight="1" x14ac:dyDescent="0.35">
      <c r="C698" s="47" t="s">
        <v>108</v>
      </c>
      <c r="D698" s="47" t="s">
        <v>48</v>
      </c>
      <c r="E698" s="48">
        <v>1</v>
      </c>
      <c r="F698" s="48">
        <v>1</v>
      </c>
      <c r="G698" s="47"/>
      <c r="H698" s="47"/>
      <c r="I698" s="47"/>
    </row>
    <row r="699" spans="3:9" s="41" customFormat="1" ht="24" customHeight="1" x14ac:dyDescent="0.35">
      <c r="C699" s="47" t="s">
        <v>108</v>
      </c>
      <c r="D699" s="47" t="s">
        <v>48</v>
      </c>
      <c r="E699" s="48">
        <v>1</v>
      </c>
      <c r="F699" s="48">
        <v>1</v>
      </c>
      <c r="G699" s="47"/>
      <c r="H699" s="47"/>
      <c r="I699" s="47"/>
    </row>
    <row r="700" spans="3:9" s="41" customFormat="1" ht="24" customHeight="1" x14ac:dyDescent="0.35">
      <c r="C700" s="47" t="s">
        <v>23</v>
      </c>
      <c r="D700" s="47" t="s">
        <v>48</v>
      </c>
      <c r="E700" s="48">
        <v>1</v>
      </c>
      <c r="F700" s="48">
        <v>1</v>
      </c>
      <c r="G700" s="47" t="s">
        <v>80</v>
      </c>
      <c r="H700" s="47" t="s">
        <v>81</v>
      </c>
      <c r="I700" s="47"/>
    </row>
    <row r="701" spans="3:9" s="41" customFormat="1" ht="24" customHeight="1" x14ac:dyDescent="0.35">
      <c r="C701" s="47" t="s">
        <v>108</v>
      </c>
      <c r="D701" s="47" t="s">
        <v>48</v>
      </c>
      <c r="E701" s="48">
        <v>1</v>
      </c>
      <c r="F701" s="48">
        <v>1</v>
      </c>
      <c r="G701" s="47"/>
      <c r="H701" s="47"/>
      <c r="I701" s="47"/>
    </row>
    <row r="702" spans="3:9" s="41" customFormat="1" ht="24" customHeight="1" x14ac:dyDescent="0.35">
      <c r="C702" s="47" t="s">
        <v>108</v>
      </c>
      <c r="D702" s="47" t="s">
        <v>48</v>
      </c>
      <c r="E702" s="48">
        <v>1</v>
      </c>
      <c r="F702" s="48">
        <v>1</v>
      </c>
      <c r="G702" s="47"/>
      <c r="H702" s="47"/>
      <c r="I702" s="47"/>
    </row>
    <row r="703" spans="3:9" s="41" customFormat="1" ht="24" customHeight="1" x14ac:dyDescent="0.35">
      <c r="C703" s="47" t="s">
        <v>108</v>
      </c>
      <c r="D703" s="47" t="s">
        <v>48</v>
      </c>
      <c r="E703" s="48">
        <v>1</v>
      </c>
      <c r="F703" s="48">
        <v>1</v>
      </c>
      <c r="G703" s="47"/>
      <c r="H703" s="47"/>
      <c r="I703" s="47"/>
    </row>
    <row r="704" spans="3:9" s="41" customFormat="1" ht="24" customHeight="1" x14ac:dyDescent="0.35">
      <c r="C704" s="47" t="s">
        <v>108</v>
      </c>
      <c r="D704" s="47" t="s">
        <v>48</v>
      </c>
      <c r="E704" s="48">
        <v>1</v>
      </c>
      <c r="F704" s="48">
        <v>1</v>
      </c>
      <c r="G704" s="47"/>
      <c r="H704" s="47"/>
      <c r="I704" s="47"/>
    </row>
    <row r="705" spans="3:9" s="41" customFormat="1" ht="24" customHeight="1" x14ac:dyDescent="0.35">
      <c r="C705" s="47" t="s">
        <v>108</v>
      </c>
      <c r="D705" s="47" t="s">
        <v>48</v>
      </c>
      <c r="E705" s="48">
        <v>1</v>
      </c>
      <c r="F705" s="48">
        <v>1</v>
      </c>
      <c r="G705" s="47"/>
      <c r="H705" s="47"/>
      <c r="I705" s="47"/>
    </row>
    <row r="706" spans="3:9" s="41" customFormat="1" ht="24" customHeight="1" x14ac:dyDescent="0.35">
      <c r="C706" s="47" t="s">
        <v>108</v>
      </c>
      <c r="D706" s="47" t="s">
        <v>48</v>
      </c>
      <c r="E706" s="48">
        <v>1</v>
      </c>
      <c r="F706" s="48">
        <v>1</v>
      </c>
      <c r="G706" s="47"/>
      <c r="H706" s="47"/>
      <c r="I706" s="47"/>
    </row>
    <row r="707" spans="3:9" s="41" customFormat="1" ht="24" customHeight="1" x14ac:dyDescent="0.35">
      <c r="C707" s="47" t="s">
        <v>108</v>
      </c>
      <c r="D707" s="47" t="s">
        <v>48</v>
      </c>
      <c r="E707" s="48">
        <v>1</v>
      </c>
      <c r="F707" s="48">
        <v>1</v>
      </c>
      <c r="G707" s="47"/>
      <c r="H707" s="47"/>
      <c r="I707" s="47"/>
    </row>
    <row r="708" spans="3:9" s="41" customFormat="1" ht="24" customHeight="1" x14ac:dyDescent="0.35">
      <c r="C708" s="47" t="s">
        <v>108</v>
      </c>
      <c r="D708" s="47" t="s">
        <v>48</v>
      </c>
      <c r="E708" s="48">
        <v>1</v>
      </c>
      <c r="F708" s="48">
        <v>1</v>
      </c>
      <c r="G708" s="47"/>
      <c r="H708" s="47"/>
      <c r="I708" s="47"/>
    </row>
    <row r="709" spans="3:9" s="41" customFormat="1" ht="24" customHeight="1" x14ac:dyDescent="0.35">
      <c r="C709" s="47" t="s">
        <v>108</v>
      </c>
      <c r="D709" s="47" t="s">
        <v>48</v>
      </c>
      <c r="E709" s="48">
        <v>1</v>
      </c>
      <c r="F709" s="48">
        <v>1</v>
      </c>
      <c r="G709" s="47"/>
      <c r="H709" s="47"/>
      <c r="I709" s="47"/>
    </row>
    <row r="710" spans="3:9" s="41" customFormat="1" ht="24" customHeight="1" x14ac:dyDescent="0.35">
      <c r="C710" s="47" t="s">
        <v>108</v>
      </c>
      <c r="D710" s="47" t="s">
        <v>48</v>
      </c>
      <c r="E710" s="48">
        <v>1</v>
      </c>
      <c r="F710" s="48">
        <v>1</v>
      </c>
      <c r="G710" s="47"/>
      <c r="H710" s="47"/>
      <c r="I710" s="47"/>
    </row>
    <row r="711" spans="3:9" s="41" customFormat="1" ht="24" customHeight="1" x14ac:dyDescent="0.35">
      <c r="C711" s="47" t="s">
        <v>108</v>
      </c>
      <c r="D711" s="47" t="s">
        <v>48</v>
      </c>
      <c r="E711" s="48">
        <v>1</v>
      </c>
      <c r="F711" s="48">
        <v>1</v>
      </c>
      <c r="G711" s="47"/>
      <c r="H711" s="47"/>
      <c r="I711" s="47"/>
    </row>
    <row r="712" spans="3:9" s="41" customFormat="1" ht="24" customHeight="1" x14ac:dyDescent="0.35">
      <c r="C712" s="47" t="s">
        <v>108</v>
      </c>
      <c r="D712" s="47" t="s">
        <v>48</v>
      </c>
      <c r="E712" s="48">
        <v>1</v>
      </c>
      <c r="F712" s="48">
        <v>1</v>
      </c>
      <c r="G712" s="47"/>
      <c r="H712" s="47"/>
      <c r="I712" s="47"/>
    </row>
    <row r="713" spans="3:9" s="41" customFormat="1" ht="24" customHeight="1" x14ac:dyDescent="0.35">
      <c r="C713" s="47" t="s">
        <v>23</v>
      </c>
      <c r="D713" s="47" t="s">
        <v>48</v>
      </c>
      <c r="E713" s="48">
        <v>1</v>
      </c>
      <c r="F713" s="48">
        <v>1</v>
      </c>
      <c r="G713" s="47" t="s">
        <v>49</v>
      </c>
      <c r="H713" s="47" t="s">
        <v>50</v>
      </c>
      <c r="I713" s="47"/>
    </row>
    <row r="714" spans="3:9" s="41" customFormat="1" ht="24" customHeight="1" x14ac:dyDescent="0.35">
      <c r="C714" s="47" t="s">
        <v>108</v>
      </c>
      <c r="D714" s="47" t="s">
        <v>48</v>
      </c>
      <c r="E714" s="48">
        <v>1</v>
      </c>
      <c r="F714" s="48">
        <v>1</v>
      </c>
      <c r="G714" s="47"/>
      <c r="H714" s="47"/>
      <c r="I714" s="47"/>
    </row>
    <row r="715" spans="3:9" s="41" customFormat="1" ht="24" customHeight="1" x14ac:dyDescent="0.35">
      <c r="C715" s="47" t="s">
        <v>108</v>
      </c>
      <c r="D715" s="47" t="s">
        <v>48</v>
      </c>
      <c r="E715" s="48">
        <v>1</v>
      </c>
      <c r="F715" s="48">
        <v>1</v>
      </c>
      <c r="G715" s="47"/>
      <c r="H715" s="47"/>
      <c r="I715" s="47"/>
    </row>
    <row r="716" spans="3:9" s="41" customFormat="1" ht="24" customHeight="1" x14ac:dyDescent="0.35">
      <c r="C716" s="47" t="s">
        <v>108</v>
      </c>
      <c r="D716" s="47" t="s">
        <v>48</v>
      </c>
      <c r="E716" s="48">
        <v>1</v>
      </c>
      <c r="F716" s="48">
        <v>1</v>
      </c>
      <c r="G716" s="47"/>
      <c r="H716" s="47"/>
      <c r="I716" s="47"/>
    </row>
    <row r="717" spans="3:9" s="41" customFormat="1" ht="24" customHeight="1" x14ac:dyDescent="0.35">
      <c r="C717" s="47" t="s">
        <v>108</v>
      </c>
      <c r="D717" s="47" t="s">
        <v>48</v>
      </c>
      <c r="E717" s="48">
        <v>1</v>
      </c>
      <c r="F717" s="48">
        <v>1</v>
      </c>
      <c r="G717" s="47"/>
      <c r="H717" s="47"/>
      <c r="I717" s="47"/>
    </row>
    <row r="718" spans="3:9" s="41" customFormat="1" ht="24" customHeight="1" x14ac:dyDescent="0.35">
      <c r="C718" s="47" t="s">
        <v>108</v>
      </c>
      <c r="D718" s="47" t="s">
        <v>48</v>
      </c>
      <c r="E718" s="48">
        <v>1</v>
      </c>
      <c r="F718" s="48">
        <v>1</v>
      </c>
      <c r="G718" s="47"/>
      <c r="H718" s="47"/>
      <c r="I718" s="47"/>
    </row>
    <row r="719" spans="3:9" s="41" customFormat="1" ht="34.5" customHeight="1" x14ac:dyDescent="0.35">
      <c r="C719" s="47" t="s">
        <v>108</v>
      </c>
      <c r="D719" s="47" t="s">
        <v>48</v>
      </c>
      <c r="E719" s="48">
        <v>1</v>
      </c>
      <c r="F719" s="48">
        <v>1</v>
      </c>
      <c r="G719" s="47"/>
      <c r="H719" s="47"/>
      <c r="I719" s="47"/>
    </row>
    <row r="720" spans="3:9" s="41" customFormat="1" ht="24" customHeight="1" x14ac:dyDescent="0.35">
      <c r="C720" s="47" t="s">
        <v>108</v>
      </c>
      <c r="D720" s="47" t="s">
        <v>48</v>
      </c>
      <c r="E720" s="48">
        <v>1</v>
      </c>
      <c r="F720" s="48">
        <v>1</v>
      </c>
      <c r="G720" s="47"/>
      <c r="H720" s="47"/>
      <c r="I720" s="47"/>
    </row>
    <row r="721" spans="3:9" s="41" customFormat="1" ht="28.4" customHeight="1" x14ac:dyDescent="0.35">
      <c r="C721" s="47" t="s">
        <v>108</v>
      </c>
      <c r="D721" s="47" t="s">
        <v>48</v>
      </c>
      <c r="E721" s="48">
        <v>1</v>
      </c>
      <c r="F721" s="48">
        <v>1</v>
      </c>
      <c r="G721" s="47"/>
      <c r="H721" s="47"/>
      <c r="I721" s="47"/>
    </row>
    <row r="722" spans="3:9" ht="23" x14ac:dyDescent="0.35">
      <c r="C722" s="47" t="s">
        <v>108</v>
      </c>
      <c r="D722" s="47" t="s">
        <v>48</v>
      </c>
      <c r="E722" s="48">
        <v>1</v>
      </c>
      <c r="F722" s="48">
        <v>1</v>
      </c>
      <c r="G722" s="47"/>
      <c r="H722" s="47"/>
      <c r="I722" s="47"/>
    </row>
    <row r="723" spans="3:9" ht="23" x14ac:dyDescent="0.35">
      <c r="C723" s="47" t="s">
        <v>108</v>
      </c>
      <c r="D723" s="47" t="s">
        <v>48</v>
      </c>
      <c r="E723" s="48">
        <v>1</v>
      </c>
      <c r="F723" s="48">
        <v>1</v>
      </c>
      <c r="G723" s="47"/>
      <c r="H723" s="47"/>
      <c r="I723" s="47"/>
    </row>
    <row r="724" spans="3:9" ht="23" x14ac:dyDescent="0.35">
      <c r="C724" s="47" t="s">
        <v>108</v>
      </c>
      <c r="D724" s="47" t="s">
        <v>48</v>
      </c>
      <c r="E724" s="48">
        <v>1</v>
      </c>
      <c r="F724" s="48">
        <v>1</v>
      </c>
      <c r="G724" s="47"/>
      <c r="H724" s="47"/>
      <c r="I724" s="47"/>
    </row>
    <row r="725" spans="3:9" ht="23" x14ac:dyDescent="0.35">
      <c r="C725" s="47" t="s">
        <v>108</v>
      </c>
      <c r="D725" s="47" t="s">
        <v>48</v>
      </c>
      <c r="E725" s="48">
        <v>1</v>
      </c>
      <c r="F725" s="48">
        <v>1</v>
      </c>
      <c r="G725" s="47"/>
      <c r="H725" s="47"/>
      <c r="I725" s="47"/>
    </row>
    <row r="726" spans="3:9" ht="23" x14ac:dyDescent="0.35">
      <c r="C726" s="47" t="s">
        <v>108</v>
      </c>
      <c r="D726" s="47" t="s">
        <v>48</v>
      </c>
      <c r="E726" s="48">
        <v>1</v>
      </c>
      <c r="F726" s="48">
        <v>1</v>
      </c>
      <c r="G726" s="47"/>
      <c r="H726" s="47"/>
      <c r="I726" s="47"/>
    </row>
    <row r="727" spans="3:9" ht="23" x14ac:dyDescent="0.35">
      <c r="C727" s="47" t="s">
        <v>108</v>
      </c>
      <c r="D727" s="47" t="s">
        <v>48</v>
      </c>
      <c r="E727" s="48">
        <v>1</v>
      </c>
      <c r="F727" s="48">
        <v>1</v>
      </c>
      <c r="G727" s="47"/>
      <c r="H727" s="47"/>
      <c r="I727" s="47"/>
    </row>
    <row r="728" spans="3:9" ht="23" x14ac:dyDescent="0.35">
      <c r="C728" s="47" t="s">
        <v>108</v>
      </c>
      <c r="D728" s="47" t="s">
        <v>48</v>
      </c>
      <c r="E728" s="48">
        <v>1</v>
      </c>
      <c r="F728" s="48">
        <v>1</v>
      </c>
      <c r="G728" s="47"/>
      <c r="H728" s="47"/>
      <c r="I728" s="47"/>
    </row>
    <row r="729" spans="3:9" ht="23" x14ac:dyDescent="0.35">
      <c r="C729" s="47" t="s">
        <v>108</v>
      </c>
      <c r="D729" s="47" t="s">
        <v>48</v>
      </c>
      <c r="E729" s="48">
        <v>1</v>
      </c>
      <c r="F729" s="48">
        <v>1</v>
      </c>
      <c r="G729" s="47"/>
      <c r="H729" s="47"/>
      <c r="I729" s="47"/>
    </row>
    <row r="730" spans="3:9" ht="23" x14ac:dyDescent="0.35">
      <c r="C730" s="47" t="s">
        <v>108</v>
      </c>
      <c r="D730" s="47" t="s">
        <v>48</v>
      </c>
      <c r="E730" s="48">
        <v>1</v>
      </c>
      <c r="F730" s="48">
        <v>1</v>
      </c>
      <c r="G730" s="47"/>
      <c r="H730" s="47"/>
      <c r="I730" s="47"/>
    </row>
    <row r="731" spans="3:9" ht="23" x14ac:dyDescent="0.35">
      <c r="C731" s="47" t="s">
        <v>108</v>
      </c>
      <c r="D731" s="47" t="s">
        <v>48</v>
      </c>
      <c r="E731" s="48">
        <v>1</v>
      </c>
      <c r="F731" s="48">
        <v>1</v>
      </c>
      <c r="G731" s="47"/>
      <c r="H731" s="47"/>
      <c r="I731" s="47"/>
    </row>
    <row r="732" spans="3:9" ht="23" x14ac:dyDescent="0.35">
      <c r="C732" s="47" t="s">
        <v>108</v>
      </c>
      <c r="D732" s="47" t="s">
        <v>48</v>
      </c>
      <c r="E732" s="48">
        <v>1</v>
      </c>
      <c r="F732" s="48">
        <v>1</v>
      </c>
      <c r="G732" s="47"/>
      <c r="H732" s="47"/>
      <c r="I732" s="47"/>
    </row>
    <row r="733" spans="3:9" ht="23" x14ac:dyDescent="0.35">
      <c r="C733" s="47" t="s">
        <v>108</v>
      </c>
      <c r="D733" s="47" t="s">
        <v>48</v>
      </c>
      <c r="E733" s="48">
        <v>1</v>
      </c>
      <c r="F733" s="48">
        <v>1</v>
      </c>
      <c r="G733" s="47"/>
      <c r="H733" s="47"/>
      <c r="I733" s="47"/>
    </row>
    <row r="734" spans="3:9" ht="23" x14ac:dyDescent="0.35">
      <c r="C734" s="47" t="s">
        <v>108</v>
      </c>
      <c r="D734" s="47" t="s">
        <v>48</v>
      </c>
      <c r="E734" s="48">
        <v>1</v>
      </c>
      <c r="F734" s="48">
        <v>1</v>
      </c>
      <c r="G734" s="47"/>
      <c r="H734" s="47"/>
      <c r="I734" s="47"/>
    </row>
    <row r="735" spans="3:9" ht="23" x14ac:dyDescent="0.35">
      <c r="C735" s="47" t="s">
        <v>108</v>
      </c>
      <c r="D735" s="47" t="s">
        <v>48</v>
      </c>
      <c r="E735" s="48">
        <v>1</v>
      </c>
      <c r="F735" s="48">
        <v>1</v>
      </c>
      <c r="G735" s="47"/>
      <c r="H735" s="47"/>
      <c r="I735" s="47"/>
    </row>
    <row r="736" spans="3:9" ht="23" x14ac:dyDescent="0.35">
      <c r="C736" s="47" t="s">
        <v>108</v>
      </c>
      <c r="D736" s="47" t="s">
        <v>48</v>
      </c>
      <c r="E736" s="48">
        <v>1</v>
      </c>
      <c r="F736" s="48">
        <v>1</v>
      </c>
      <c r="G736" s="47"/>
      <c r="H736" s="47"/>
      <c r="I736" s="47"/>
    </row>
    <row r="737" spans="3:9" ht="23" x14ac:dyDescent="0.35">
      <c r="C737" s="47" t="s">
        <v>108</v>
      </c>
      <c r="D737" s="47" t="s">
        <v>48</v>
      </c>
      <c r="E737" s="48">
        <v>1</v>
      </c>
      <c r="F737" s="48">
        <v>1</v>
      </c>
      <c r="G737" s="47"/>
      <c r="H737" s="47"/>
      <c r="I737" s="47"/>
    </row>
    <row r="738" spans="3:9" ht="23" x14ac:dyDescent="0.35">
      <c r="C738" s="47" t="s">
        <v>108</v>
      </c>
      <c r="D738" s="47" t="s">
        <v>48</v>
      </c>
      <c r="E738" s="48">
        <v>1</v>
      </c>
      <c r="F738" s="48">
        <v>1</v>
      </c>
      <c r="G738" s="47"/>
      <c r="H738" s="47"/>
      <c r="I738" s="47"/>
    </row>
    <row r="739" spans="3:9" ht="23" x14ac:dyDescent="0.35">
      <c r="C739" s="47" t="s">
        <v>108</v>
      </c>
      <c r="D739" s="47" t="s">
        <v>48</v>
      </c>
      <c r="E739" s="48">
        <v>1</v>
      </c>
      <c r="F739" s="48">
        <v>1</v>
      </c>
      <c r="G739" s="47"/>
      <c r="H739" s="47"/>
      <c r="I739" s="47"/>
    </row>
    <row r="740" spans="3:9" ht="23" x14ac:dyDescent="0.35">
      <c r="C740" s="47" t="s">
        <v>108</v>
      </c>
      <c r="D740" s="47" t="s">
        <v>48</v>
      </c>
      <c r="E740" s="48">
        <v>1</v>
      </c>
      <c r="F740" s="48">
        <v>1</v>
      </c>
      <c r="G740" s="47"/>
      <c r="H740" s="47"/>
      <c r="I740" s="47"/>
    </row>
    <row r="741" spans="3:9" ht="23" x14ac:dyDescent="0.35">
      <c r="C741" s="47" t="s">
        <v>108</v>
      </c>
      <c r="D741" s="47" t="s">
        <v>48</v>
      </c>
      <c r="E741" s="48">
        <v>1</v>
      </c>
      <c r="F741" s="48">
        <v>1</v>
      </c>
      <c r="G741" s="47"/>
      <c r="H741" s="47"/>
      <c r="I741" s="47"/>
    </row>
    <row r="742" spans="3:9" ht="23" x14ac:dyDescent="0.35">
      <c r="C742" s="47" t="s">
        <v>108</v>
      </c>
      <c r="D742" s="47" t="s">
        <v>48</v>
      </c>
      <c r="E742" s="48">
        <v>1</v>
      </c>
      <c r="F742" s="48">
        <v>1</v>
      </c>
      <c r="G742" s="47"/>
      <c r="H742" s="47"/>
      <c r="I742" s="47"/>
    </row>
    <row r="743" spans="3:9" ht="23" x14ac:dyDescent="0.35">
      <c r="C743" s="47" t="s">
        <v>108</v>
      </c>
      <c r="D743" s="47" t="s">
        <v>48</v>
      </c>
      <c r="E743" s="48">
        <v>1</v>
      </c>
      <c r="F743" s="48">
        <v>1</v>
      </c>
      <c r="G743" s="47"/>
      <c r="H743" s="47"/>
      <c r="I743" s="47"/>
    </row>
    <row r="744" spans="3:9" ht="23" x14ac:dyDescent="0.35">
      <c r="C744" s="47" t="s">
        <v>108</v>
      </c>
      <c r="D744" s="47" t="s">
        <v>48</v>
      </c>
      <c r="E744" s="48">
        <v>1</v>
      </c>
      <c r="F744" s="48">
        <v>1</v>
      </c>
      <c r="G744" s="47"/>
      <c r="H744" s="47"/>
      <c r="I744" s="47"/>
    </row>
    <row r="745" spans="3:9" ht="23" x14ac:dyDescent="0.35">
      <c r="C745" s="47" t="s">
        <v>108</v>
      </c>
      <c r="D745" s="47" t="s">
        <v>48</v>
      </c>
      <c r="E745" s="48">
        <v>1</v>
      </c>
      <c r="F745" s="48">
        <v>1</v>
      </c>
      <c r="G745" s="47"/>
      <c r="H745" s="47"/>
      <c r="I745" s="47"/>
    </row>
    <row r="746" spans="3:9" ht="23" x14ac:dyDescent="0.35">
      <c r="C746" s="47" t="s">
        <v>108</v>
      </c>
      <c r="D746" s="47" t="s">
        <v>48</v>
      </c>
      <c r="E746" s="48">
        <v>1</v>
      </c>
      <c r="F746" s="48">
        <v>1</v>
      </c>
      <c r="G746" s="47"/>
      <c r="H746" s="47"/>
      <c r="I746" s="47"/>
    </row>
    <row r="747" spans="3:9" ht="23" x14ac:dyDescent="0.35">
      <c r="C747" s="47" t="s">
        <v>108</v>
      </c>
      <c r="D747" s="47" t="s">
        <v>48</v>
      </c>
      <c r="E747" s="48">
        <v>1</v>
      </c>
      <c r="F747" s="48">
        <v>1</v>
      </c>
      <c r="G747" s="47"/>
      <c r="H747" s="47"/>
      <c r="I747" s="47"/>
    </row>
    <row r="748" spans="3:9" ht="23" x14ac:dyDescent="0.35">
      <c r="C748" s="47" t="s">
        <v>108</v>
      </c>
      <c r="D748" s="47" t="s">
        <v>48</v>
      </c>
      <c r="E748" s="48">
        <v>1</v>
      </c>
      <c r="F748" s="48">
        <v>1</v>
      </c>
      <c r="G748" s="47"/>
      <c r="H748" s="47"/>
      <c r="I748" s="47"/>
    </row>
    <row r="749" spans="3:9" ht="23" x14ac:dyDescent="0.35">
      <c r="C749" s="47" t="s">
        <v>108</v>
      </c>
      <c r="D749" s="47" t="s">
        <v>48</v>
      </c>
      <c r="E749" s="48">
        <v>1</v>
      </c>
      <c r="F749" s="48">
        <v>1</v>
      </c>
      <c r="G749" s="47"/>
      <c r="H749" s="47"/>
      <c r="I749" s="47"/>
    </row>
    <row r="750" spans="3:9" ht="23" x14ac:dyDescent="0.35">
      <c r="C750" s="47" t="s">
        <v>23</v>
      </c>
      <c r="D750" s="47" t="s">
        <v>119</v>
      </c>
      <c r="E750" s="48">
        <v>130000</v>
      </c>
      <c r="F750" s="48">
        <v>130000</v>
      </c>
      <c r="G750" s="47" t="s">
        <v>78</v>
      </c>
      <c r="H750" s="47" t="s">
        <v>78</v>
      </c>
      <c r="I750" s="47"/>
    </row>
    <row r="751" spans="3:9" ht="23" x14ac:dyDescent="0.35">
      <c r="C751" s="47" t="s">
        <v>23</v>
      </c>
      <c r="D751" s="47" t="s">
        <v>110</v>
      </c>
      <c r="E751" s="48">
        <v>120</v>
      </c>
      <c r="F751" s="48">
        <v>120</v>
      </c>
      <c r="G751" s="47" t="s">
        <v>74</v>
      </c>
      <c r="H751" s="47" t="s">
        <v>74</v>
      </c>
      <c r="I751" s="47"/>
    </row>
    <row r="752" spans="3:9" ht="23" x14ac:dyDescent="0.35">
      <c r="C752" s="47" t="s">
        <v>23</v>
      </c>
      <c r="D752" s="47" t="s">
        <v>110</v>
      </c>
      <c r="E752" s="48">
        <v>120</v>
      </c>
      <c r="F752" s="48">
        <v>120</v>
      </c>
      <c r="G752" s="47" t="s">
        <v>74</v>
      </c>
      <c r="H752" s="47" t="s">
        <v>74</v>
      </c>
      <c r="I752" s="47"/>
    </row>
    <row r="753" spans="3:9" ht="23" x14ac:dyDescent="0.35">
      <c r="C753" s="47" t="s">
        <v>23</v>
      </c>
      <c r="D753" s="47" t="s">
        <v>110</v>
      </c>
      <c r="E753" s="48">
        <v>120</v>
      </c>
      <c r="F753" s="48">
        <v>120</v>
      </c>
      <c r="G753" s="47" t="s">
        <v>74</v>
      </c>
      <c r="H753" s="47" t="s">
        <v>74</v>
      </c>
      <c r="I753" s="47"/>
    </row>
    <row r="754" spans="3:9" ht="23" x14ac:dyDescent="0.35">
      <c r="C754" s="47" t="s">
        <v>23</v>
      </c>
      <c r="D754" s="47" t="s">
        <v>110</v>
      </c>
      <c r="E754" s="48">
        <v>120</v>
      </c>
      <c r="F754" s="48">
        <v>120</v>
      </c>
      <c r="G754" s="47" t="s">
        <v>74</v>
      </c>
      <c r="H754" s="47" t="s">
        <v>74</v>
      </c>
      <c r="I754" s="47"/>
    </row>
    <row r="755" spans="3:9" ht="23" x14ac:dyDescent="0.35">
      <c r="C755" s="47" t="s">
        <v>23</v>
      </c>
      <c r="D755" s="47" t="s">
        <v>110</v>
      </c>
      <c r="E755" s="48">
        <v>120</v>
      </c>
      <c r="F755" s="48">
        <v>120</v>
      </c>
      <c r="G755" s="47" t="s">
        <v>74</v>
      </c>
      <c r="H755" s="47" t="s">
        <v>74</v>
      </c>
      <c r="I755" s="47"/>
    </row>
    <row r="756" spans="3:9" ht="23" x14ac:dyDescent="0.35">
      <c r="C756" s="47" t="s">
        <v>23</v>
      </c>
      <c r="D756" s="47" t="s">
        <v>110</v>
      </c>
      <c r="E756" s="48">
        <v>120</v>
      </c>
      <c r="F756" s="48">
        <v>120</v>
      </c>
      <c r="G756" s="47" t="s">
        <v>74</v>
      </c>
      <c r="H756" s="47" t="s">
        <v>74</v>
      </c>
      <c r="I756" s="47"/>
    </row>
    <row r="757" spans="3:9" ht="23" x14ac:dyDescent="0.35">
      <c r="C757" s="47" t="s">
        <v>23</v>
      </c>
      <c r="D757" s="47" t="s">
        <v>110</v>
      </c>
      <c r="E757" s="48">
        <v>120</v>
      </c>
      <c r="F757" s="48">
        <v>120</v>
      </c>
      <c r="G757" s="47" t="s">
        <v>74</v>
      </c>
      <c r="H757" s="47" t="s">
        <v>74</v>
      </c>
      <c r="I757" s="47"/>
    </row>
    <row r="758" spans="3:9" ht="23" x14ac:dyDescent="0.35">
      <c r="C758" s="47" t="s">
        <v>23</v>
      </c>
      <c r="D758" s="47" t="s">
        <v>110</v>
      </c>
      <c r="E758" s="48">
        <v>120</v>
      </c>
      <c r="F758" s="48">
        <v>120</v>
      </c>
      <c r="G758" s="47" t="s">
        <v>74</v>
      </c>
      <c r="H758" s="47" t="s">
        <v>74</v>
      </c>
      <c r="I758" s="47"/>
    </row>
    <row r="759" spans="3:9" ht="23" x14ac:dyDescent="0.35">
      <c r="C759" s="47" t="s">
        <v>23</v>
      </c>
      <c r="D759" s="47" t="s">
        <v>110</v>
      </c>
      <c r="E759" s="48">
        <v>120</v>
      </c>
      <c r="F759" s="48">
        <v>120</v>
      </c>
      <c r="G759" s="47" t="s">
        <v>74</v>
      </c>
      <c r="H759" s="47" t="s">
        <v>74</v>
      </c>
      <c r="I759" s="47"/>
    </row>
    <row r="760" spans="3:9" ht="23" x14ac:dyDescent="0.35">
      <c r="C760" s="47" t="s">
        <v>23</v>
      </c>
      <c r="D760" s="47" t="s">
        <v>110</v>
      </c>
      <c r="E760" s="48">
        <v>120</v>
      </c>
      <c r="F760" s="48">
        <v>120</v>
      </c>
      <c r="G760" s="47" t="s">
        <v>74</v>
      </c>
      <c r="H760" s="47" t="s">
        <v>74</v>
      </c>
      <c r="I760" s="47"/>
    </row>
    <row r="761" spans="3:9" ht="23" x14ac:dyDescent="0.35">
      <c r="C761" s="47" t="s">
        <v>23</v>
      </c>
      <c r="D761" s="47" t="s">
        <v>110</v>
      </c>
      <c r="E761" s="48">
        <v>120</v>
      </c>
      <c r="F761" s="48">
        <v>120</v>
      </c>
      <c r="G761" s="47" t="s">
        <v>74</v>
      </c>
      <c r="H761" s="47" t="s">
        <v>74</v>
      </c>
      <c r="I761" s="47"/>
    </row>
    <row r="762" spans="3:9" ht="23" x14ac:dyDescent="0.35">
      <c r="C762" s="47" t="s">
        <v>23</v>
      </c>
      <c r="D762" s="47" t="s">
        <v>110</v>
      </c>
      <c r="E762" s="48">
        <v>120</v>
      </c>
      <c r="F762" s="48">
        <v>120</v>
      </c>
      <c r="G762" s="47" t="s">
        <v>74</v>
      </c>
      <c r="H762" s="47" t="s">
        <v>74</v>
      </c>
      <c r="I762" s="47"/>
    </row>
    <row r="763" spans="3:9" ht="23" x14ac:dyDescent="0.35">
      <c r="C763" s="47" t="s">
        <v>23</v>
      </c>
      <c r="D763" s="47" t="s">
        <v>69</v>
      </c>
      <c r="E763" s="48">
        <v>120</v>
      </c>
      <c r="F763" s="48">
        <v>120</v>
      </c>
      <c r="G763" s="47" t="s">
        <v>105</v>
      </c>
      <c r="H763" s="47" t="s">
        <v>105</v>
      </c>
      <c r="I763" s="47"/>
    </row>
    <row r="764" spans="3:9" ht="23" x14ac:dyDescent="0.35">
      <c r="C764" s="47" t="s">
        <v>23</v>
      </c>
      <c r="D764" s="47" t="s">
        <v>110</v>
      </c>
      <c r="E764" s="48">
        <v>120</v>
      </c>
      <c r="F764" s="48">
        <v>120</v>
      </c>
      <c r="G764" s="47" t="s">
        <v>74</v>
      </c>
      <c r="H764" s="47" t="s">
        <v>74</v>
      </c>
      <c r="I764" s="47"/>
    </row>
    <row r="765" spans="3:9" ht="23" x14ac:dyDescent="0.35">
      <c r="C765" s="47" t="s">
        <v>23</v>
      </c>
      <c r="D765" s="47" t="s">
        <v>110</v>
      </c>
      <c r="E765" s="48">
        <v>120</v>
      </c>
      <c r="F765" s="48">
        <v>120</v>
      </c>
      <c r="G765" s="47" t="s">
        <v>74</v>
      </c>
      <c r="H765" s="47" t="s">
        <v>74</v>
      </c>
      <c r="I765" s="47"/>
    </row>
    <row r="766" spans="3:9" ht="23" x14ac:dyDescent="0.35">
      <c r="C766" s="47" t="s">
        <v>23</v>
      </c>
      <c r="D766" s="47" t="s">
        <v>110</v>
      </c>
      <c r="E766" s="48">
        <v>120</v>
      </c>
      <c r="F766" s="48">
        <v>120</v>
      </c>
      <c r="G766" s="47" t="s">
        <v>74</v>
      </c>
      <c r="H766" s="47" t="s">
        <v>74</v>
      </c>
      <c r="I766" s="47"/>
    </row>
    <row r="767" spans="3:9" ht="23" x14ac:dyDescent="0.35">
      <c r="C767" s="47" t="s">
        <v>108</v>
      </c>
      <c r="D767" s="47" t="s">
        <v>48</v>
      </c>
      <c r="E767" s="48">
        <v>1</v>
      </c>
      <c r="F767" s="48">
        <v>1</v>
      </c>
      <c r="G767" s="47"/>
      <c r="H767" s="47"/>
      <c r="I767" s="47"/>
    </row>
    <row r="768" spans="3:9" ht="23" x14ac:dyDescent="0.35">
      <c r="C768" s="47" t="s">
        <v>23</v>
      </c>
      <c r="D768" s="47" t="s">
        <v>120</v>
      </c>
      <c r="E768" s="48">
        <v>130</v>
      </c>
      <c r="F768" s="48">
        <v>130</v>
      </c>
      <c r="G768" s="47" t="s">
        <v>84</v>
      </c>
      <c r="H768" s="47" t="s">
        <v>84</v>
      </c>
      <c r="I768" s="47"/>
    </row>
    <row r="769" spans="3:9" x14ac:dyDescent="0.35">
      <c r="C769" s="47" t="s">
        <v>108</v>
      </c>
      <c r="D769" s="47" t="s">
        <v>24</v>
      </c>
      <c r="E769" s="48">
        <v>1</v>
      </c>
      <c r="F769" s="48">
        <v>1</v>
      </c>
      <c r="G769" s="47"/>
      <c r="H769" s="47"/>
      <c r="I769" s="47"/>
    </row>
    <row r="770" spans="3:9" x14ac:dyDescent="0.35">
      <c r="C770" s="47" t="s">
        <v>108</v>
      </c>
      <c r="D770" s="47" t="s">
        <v>24</v>
      </c>
      <c r="E770" s="48">
        <v>1</v>
      </c>
      <c r="F770" s="48">
        <v>1</v>
      </c>
      <c r="G770" s="47"/>
      <c r="H770" s="47"/>
      <c r="I770" s="47"/>
    </row>
    <row r="771" spans="3:9" ht="23" x14ac:dyDescent="0.35">
      <c r="C771" s="47" t="s">
        <v>23</v>
      </c>
      <c r="D771" s="47" t="s">
        <v>24</v>
      </c>
      <c r="E771" s="48">
        <v>1</v>
      </c>
      <c r="F771" s="48">
        <v>1</v>
      </c>
      <c r="G771" s="47" t="s">
        <v>54</v>
      </c>
      <c r="H771" s="47" t="s">
        <v>54</v>
      </c>
      <c r="I771" s="47"/>
    </row>
    <row r="772" spans="3:9" x14ac:dyDescent="0.35">
      <c r="C772" s="47" t="s">
        <v>108</v>
      </c>
      <c r="D772" s="47" t="s">
        <v>24</v>
      </c>
      <c r="E772" s="48">
        <v>1</v>
      </c>
      <c r="F772" s="48">
        <v>1</v>
      </c>
      <c r="G772" s="47"/>
      <c r="H772" s="47"/>
      <c r="I772" s="47"/>
    </row>
    <row r="773" spans="3:9" x14ac:dyDescent="0.35">
      <c r="C773" s="47" t="s">
        <v>108</v>
      </c>
      <c r="D773" s="47" t="s">
        <v>24</v>
      </c>
      <c r="E773" s="48">
        <v>1</v>
      </c>
      <c r="F773" s="48">
        <v>1</v>
      </c>
      <c r="G773" s="47"/>
      <c r="H773" s="47"/>
      <c r="I773" s="47"/>
    </row>
    <row r="774" spans="3:9" x14ac:dyDescent="0.35">
      <c r="C774" s="47" t="s">
        <v>108</v>
      </c>
      <c r="D774" s="47" t="s">
        <v>24</v>
      </c>
      <c r="E774" s="48">
        <v>1</v>
      </c>
      <c r="F774" s="48">
        <v>1</v>
      </c>
      <c r="G774" s="47"/>
      <c r="H774" s="47"/>
      <c r="I774" s="47"/>
    </row>
    <row r="775" spans="3:9" x14ac:dyDescent="0.35">
      <c r="C775" s="47" t="s">
        <v>108</v>
      </c>
      <c r="D775" s="47" t="s">
        <v>24</v>
      </c>
      <c r="E775" s="48">
        <v>1</v>
      </c>
      <c r="F775" s="48">
        <v>1</v>
      </c>
      <c r="G775" s="47"/>
      <c r="H775" s="47"/>
      <c r="I775" s="47"/>
    </row>
    <row r="776" spans="3:9" x14ac:dyDescent="0.35">
      <c r="C776" s="47" t="s">
        <v>108</v>
      </c>
      <c r="D776" s="47" t="s">
        <v>24</v>
      </c>
      <c r="E776" s="48">
        <v>1</v>
      </c>
      <c r="F776" s="48">
        <v>1</v>
      </c>
      <c r="G776" s="47"/>
      <c r="H776" s="47"/>
      <c r="I776" s="47"/>
    </row>
    <row r="777" spans="3:9" ht="23" x14ac:dyDescent="0.35">
      <c r="C777" s="47" t="s">
        <v>23</v>
      </c>
      <c r="D777" s="47" t="s">
        <v>24</v>
      </c>
      <c r="E777" s="48">
        <v>1</v>
      </c>
      <c r="F777" s="48">
        <v>1</v>
      </c>
      <c r="G777" s="47" t="s">
        <v>27</v>
      </c>
      <c r="H777" s="47" t="s">
        <v>27</v>
      </c>
      <c r="I777" s="47"/>
    </row>
    <row r="778" spans="3:9" x14ac:dyDescent="0.35">
      <c r="C778" s="47" t="s">
        <v>108</v>
      </c>
      <c r="D778" s="47" t="s">
        <v>24</v>
      </c>
      <c r="E778" s="48">
        <v>1</v>
      </c>
      <c r="F778" s="48">
        <v>1</v>
      </c>
      <c r="G778" s="47"/>
      <c r="H778" s="47"/>
      <c r="I778" s="47"/>
    </row>
    <row r="779" spans="3:9" x14ac:dyDescent="0.35">
      <c r="C779" s="47" t="s">
        <v>108</v>
      </c>
      <c r="D779" s="47" t="s">
        <v>24</v>
      </c>
      <c r="E779" s="48">
        <v>1</v>
      </c>
      <c r="F779" s="48">
        <v>1</v>
      </c>
      <c r="G779" s="47"/>
      <c r="H779" s="47"/>
      <c r="I779" s="47"/>
    </row>
    <row r="780" spans="3:9" ht="23" x14ac:dyDescent="0.35">
      <c r="C780" s="47" t="s">
        <v>23</v>
      </c>
      <c r="D780" s="47" t="s">
        <v>24</v>
      </c>
      <c r="E780" s="48">
        <v>1</v>
      </c>
      <c r="F780" s="48">
        <v>1</v>
      </c>
      <c r="G780" s="47" t="s">
        <v>27</v>
      </c>
      <c r="H780" s="47" t="s">
        <v>27</v>
      </c>
      <c r="I780" s="47"/>
    </row>
    <row r="781" spans="3:9" ht="23" x14ac:dyDescent="0.35">
      <c r="C781" s="47" t="s">
        <v>108</v>
      </c>
      <c r="D781" s="47" t="s">
        <v>48</v>
      </c>
      <c r="E781" s="48">
        <v>1</v>
      </c>
      <c r="F781" s="48">
        <v>1</v>
      </c>
      <c r="G781" s="47"/>
      <c r="H781" s="47"/>
      <c r="I781" s="47"/>
    </row>
    <row r="782" spans="3:9" ht="23" x14ac:dyDescent="0.35">
      <c r="C782" s="47" t="s">
        <v>108</v>
      </c>
      <c r="D782" s="47" t="s">
        <v>48</v>
      </c>
      <c r="E782" s="48">
        <v>1</v>
      </c>
      <c r="F782" s="48">
        <v>1</v>
      </c>
      <c r="G782" s="47"/>
      <c r="H782" s="47"/>
      <c r="I782" s="47"/>
    </row>
    <row r="783" spans="3:9" ht="23" x14ac:dyDescent="0.35">
      <c r="C783" s="47" t="s">
        <v>108</v>
      </c>
      <c r="D783" s="47" t="s">
        <v>48</v>
      </c>
      <c r="E783" s="48">
        <v>1</v>
      </c>
      <c r="F783" s="48">
        <v>1</v>
      </c>
      <c r="G783" s="47"/>
      <c r="H783" s="47"/>
      <c r="I783" s="47"/>
    </row>
    <row r="784" spans="3:9" ht="23" x14ac:dyDescent="0.35">
      <c r="C784" s="47" t="s">
        <v>108</v>
      </c>
      <c r="D784" s="47" t="s">
        <v>48</v>
      </c>
      <c r="E784" s="48">
        <v>1</v>
      </c>
      <c r="F784" s="48">
        <v>1</v>
      </c>
      <c r="G784" s="47"/>
      <c r="H784" s="47"/>
      <c r="I784" s="47"/>
    </row>
    <row r="785" spans="3:9" ht="23" x14ac:dyDescent="0.35">
      <c r="C785" s="47" t="s">
        <v>108</v>
      </c>
      <c r="D785" s="47" t="s">
        <v>48</v>
      </c>
      <c r="E785" s="48">
        <v>1</v>
      </c>
      <c r="F785" s="48">
        <v>1</v>
      </c>
      <c r="G785" s="47"/>
      <c r="H785" s="47"/>
      <c r="I785" s="47"/>
    </row>
    <row r="786" spans="3:9" ht="23" x14ac:dyDescent="0.35">
      <c r="C786" s="47" t="s">
        <v>108</v>
      </c>
      <c r="D786" s="47" t="s">
        <v>48</v>
      </c>
      <c r="E786" s="48">
        <v>1</v>
      </c>
      <c r="F786" s="48">
        <v>1</v>
      </c>
      <c r="G786" s="47"/>
      <c r="H786" s="47"/>
      <c r="I786" s="47"/>
    </row>
    <row r="787" spans="3:9" ht="23" x14ac:dyDescent="0.35">
      <c r="C787" s="47" t="s">
        <v>108</v>
      </c>
      <c r="D787" s="47" t="s">
        <v>48</v>
      </c>
      <c r="E787" s="48">
        <v>1</v>
      </c>
      <c r="F787" s="48">
        <v>1</v>
      </c>
      <c r="G787" s="47"/>
      <c r="H787" s="47"/>
      <c r="I787" s="47"/>
    </row>
    <row r="788" spans="3:9" x14ac:dyDescent="0.35">
      <c r="C788" s="45"/>
      <c r="D788" s="45"/>
      <c r="E788" s="45"/>
      <c r="F788" s="45"/>
      <c r="G788" s="45"/>
      <c r="H788" s="45"/>
      <c r="I788" s="45"/>
    </row>
    <row r="789" spans="3:9" x14ac:dyDescent="0.35">
      <c r="C789" s="43" t="s">
        <v>108</v>
      </c>
      <c r="D789" s="43" t="s">
        <v>37</v>
      </c>
      <c r="E789" s="44">
        <v>1</v>
      </c>
      <c r="F789" s="44">
        <v>1</v>
      </c>
      <c r="G789" s="43"/>
      <c r="H789" s="43"/>
      <c r="I789" s="43"/>
    </row>
    <row r="790" spans="3:9" x14ac:dyDescent="0.35">
      <c r="C790" s="43" t="s">
        <v>108</v>
      </c>
      <c r="D790" s="43" t="s">
        <v>37</v>
      </c>
      <c r="E790" s="44">
        <v>1</v>
      </c>
      <c r="F790" s="44">
        <v>1</v>
      </c>
      <c r="G790" s="43"/>
      <c r="H790" s="43"/>
      <c r="I790" s="43"/>
    </row>
    <row r="791" spans="3:9" x14ac:dyDescent="0.35">
      <c r="C791" s="43" t="s">
        <v>108</v>
      </c>
      <c r="D791" s="43" t="s">
        <v>37</v>
      </c>
      <c r="E791" s="44">
        <v>1</v>
      </c>
      <c r="F791" s="44">
        <v>1</v>
      </c>
      <c r="G791" s="43"/>
      <c r="H791" s="43"/>
      <c r="I791" s="43"/>
    </row>
    <row r="792" spans="3:9" x14ac:dyDescent="0.35">
      <c r="C792" s="43" t="s">
        <v>108</v>
      </c>
      <c r="D792" s="43" t="s">
        <v>37</v>
      </c>
      <c r="E792" s="44">
        <v>1</v>
      </c>
      <c r="F792" s="44">
        <v>1</v>
      </c>
      <c r="G792" s="43"/>
      <c r="H792" s="43"/>
      <c r="I792" s="43"/>
    </row>
    <row r="793" spans="3:9" x14ac:dyDescent="0.35">
      <c r="C793" s="43" t="s">
        <v>108</v>
      </c>
      <c r="D793" s="43" t="s">
        <v>37</v>
      </c>
      <c r="E793" s="44">
        <v>1</v>
      </c>
      <c r="F793" s="44">
        <v>1</v>
      </c>
      <c r="G793" s="43"/>
      <c r="H793" s="43"/>
      <c r="I793" s="43"/>
    </row>
    <row r="794" spans="3:9" x14ac:dyDescent="0.35">
      <c r="C794" s="43" t="s">
        <v>108</v>
      </c>
      <c r="D794" s="43" t="s">
        <v>37</v>
      </c>
      <c r="E794" s="44">
        <v>1</v>
      </c>
      <c r="F794" s="44">
        <v>1</v>
      </c>
      <c r="G794" s="43"/>
      <c r="H794" s="43"/>
      <c r="I794" s="43"/>
    </row>
    <row r="795" spans="3:9" x14ac:dyDescent="0.35">
      <c r="C795" s="43" t="s">
        <v>108</v>
      </c>
      <c r="D795" s="43" t="s">
        <v>37</v>
      </c>
      <c r="E795" s="44">
        <v>1</v>
      </c>
      <c r="F795" s="44">
        <v>1</v>
      </c>
      <c r="G795" s="43"/>
      <c r="H795" s="43"/>
      <c r="I795" s="43"/>
    </row>
    <row r="796" spans="3:9" x14ac:dyDescent="0.35">
      <c r="C796" s="43" t="s">
        <v>108</v>
      </c>
      <c r="D796" s="43" t="s">
        <v>37</v>
      </c>
      <c r="E796" s="44">
        <v>1</v>
      </c>
      <c r="F796" s="44">
        <v>1</v>
      </c>
      <c r="G796" s="43"/>
      <c r="H796" s="43"/>
      <c r="I796" s="43"/>
    </row>
    <row r="797" spans="3:9" x14ac:dyDescent="0.35">
      <c r="C797" s="43" t="s">
        <v>108</v>
      </c>
      <c r="D797" s="43" t="s">
        <v>37</v>
      </c>
      <c r="E797" s="44">
        <v>1</v>
      </c>
      <c r="F797" s="44">
        <v>1</v>
      </c>
      <c r="G797" s="43"/>
      <c r="H797" s="43"/>
      <c r="I797" s="43"/>
    </row>
    <row r="798" spans="3:9" x14ac:dyDescent="0.35">
      <c r="C798" s="43" t="s">
        <v>108</v>
      </c>
      <c r="D798" s="43" t="s">
        <v>37</v>
      </c>
      <c r="E798" s="44">
        <v>1</v>
      </c>
      <c r="F798" s="44">
        <v>1</v>
      </c>
      <c r="G798" s="43"/>
      <c r="H798" s="43"/>
      <c r="I798" s="43"/>
    </row>
    <row r="799" spans="3:9" x14ac:dyDescent="0.35">
      <c r="C799" s="43" t="s">
        <v>108</v>
      </c>
      <c r="D799" s="43" t="s">
        <v>37</v>
      </c>
      <c r="E799" s="44">
        <v>1</v>
      </c>
      <c r="F799" s="44">
        <v>1</v>
      </c>
      <c r="G799" s="43"/>
      <c r="H799" s="43"/>
      <c r="I799" s="43"/>
    </row>
    <row r="800" spans="3:9" x14ac:dyDescent="0.35">
      <c r="C800" s="43" t="s">
        <v>108</v>
      </c>
      <c r="D800" s="43" t="s">
        <v>37</v>
      </c>
      <c r="E800" s="44">
        <v>1</v>
      </c>
      <c r="F800" s="44">
        <v>1</v>
      </c>
      <c r="G800" s="43"/>
      <c r="H800" s="43"/>
      <c r="I800" s="43"/>
    </row>
    <row r="801" spans="3:9" x14ac:dyDescent="0.35">
      <c r="C801" s="43" t="s">
        <v>108</v>
      </c>
      <c r="D801" s="43" t="s">
        <v>37</v>
      </c>
      <c r="E801" s="44">
        <v>1</v>
      </c>
      <c r="F801" s="44">
        <v>1</v>
      </c>
      <c r="G801" s="43"/>
      <c r="H801" s="43"/>
      <c r="I801" s="43"/>
    </row>
    <row r="802" spans="3:9" x14ac:dyDescent="0.35">
      <c r="C802" s="43" t="s">
        <v>108</v>
      </c>
      <c r="D802" s="43" t="s">
        <v>37</v>
      </c>
      <c r="E802" s="44">
        <v>1</v>
      </c>
      <c r="F802" s="44">
        <v>1</v>
      </c>
      <c r="G802" s="43"/>
      <c r="H802" s="43"/>
      <c r="I802" s="43"/>
    </row>
    <row r="803" spans="3:9" x14ac:dyDescent="0.35">
      <c r="C803" s="43" t="s">
        <v>108</v>
      </c>
      <c r="D803" s="43" t="s">
        <v>37</v>
      </c>
      <c r="E803" s="44">
        <v>1</v>
      </c>
      <c r="F803" s="44">
        <v>1</v>
      </c>
      <c r="G803" s="43"/>
      <c r="H803" s="43"/>
      <c r="I803" s="43"/>
    </row>
    <row r="804" spans="3:9" x14ac:dyDescent="0.35">
      <c r="C804" s="43" t="s">
        <v>108</v>
      </c>
      <c r="D804" s="43" t="s">
        <v>37</v>
      </c>
      <c r="E804" s="44">
        <v>1</v>
      </c>
      <c r="F804" s="44">
        <v>1</v>
      </c>
      <c r="G804" s="43"/>
      <c r="H804" s="43"/>
      <c r="I804" s="43"/>
    </row>
    <row r="805" spans="3:9" x14ac:dyDescent="0.35">
      <c r="C805" s="43" t="s">
        <v>108</v>
      </c>
      <c r="D805" s="43" t="s">
        <v>37</v>
      </c>
      <c r="E805" s="44">
        <v>1</v>
      </c>
      <c r="F805" s="44">
        <v>1</v>
      </c>
      <c r="G805" s="43"/>
      <c r="H805" s="43"/>
      <c r="I805" s="43"/>
    </row>
    <row r="806" spans="3:9" x14ac:dyDescent="0.35">
      <c r="C806" s="43" t="s">
        <v>108</v>
      </c>
      <c r="D806" s="43" t="s">
        <v>37</v>
      </c>
      <c r="E806" s="44">
        <v>1</v>
      </c>
      <c r="F806" s="44">
        <v>1</v>
      </c>
      <c r="G806" s="43"/>
      <c r="H806" s="43"/>
      <c r="I806" s="43"/>
    </row>
    <row r="807" spans="3:9" x14ac:dyDescent="0.35">
      <c r="C807" s="43" t="s">
        <v>108</v>
      </c>
      <c r="D807" s="43" t="s">
        <v>37</v>
      </c>
      <c r="E807" s="44">
        <v>1</v>
      </c>
      <c r="F807" s="44">
        <v>1</v>
      </c>
      <c r="G807" s="43"/>
      <c r="H807" s="43"/>
      <c r="I807" s="43"/>
    </row>
    <row r="808" spans="3:9" x14ac:dyDescent="0.35">
      <c r="C808" s="43" t="s">
        <v>108</v>
      </c>
      <c r="D808" s="43" t="s">
        <v>37</v>
      </c>
      <c r="E808" s="44">
        <v>1</v>
      </c>
      <c r="F808" s="44">
        <v>1</v>
      </c>
      <c r="G808" s="43"/>
      <c r="H808" s="43"/>
      <c r="I808" s="43"/>
    </row>
    <row r="809" spans="3:9" x14ac:dyDescent="0.35">
      <c r="C809" s="43" t="s">
        <v>108</v>
      </c>
      <c r="D809" s="43" t="s">
        <v>37</v>
      </c>
      <c r="E809" s="44">
        <v>1</v>
      </c>
      <c r="F809" s="44">
        <v>1</v>
      </c>
      <c r="G809" s="43"/>
      <c r="H809" s="43"/>
      <c r="I809" s="43"/>
    </row>
    <row r="810" spans="3:9" x14ac:dyDescent="0.35">
      <c r="C810" s="43" t="s">
        <v>108</v>
      </c>
      <c r="D810" s="43" t="s">
        <v>37</v>
      </c>
      <c r="E810" s="44">
        <v>1</v>
      </c>
      <c r="F810" s="44">
        <v>1</v>
      </c>
      <c r="G810" s="43"/>
      <c r="H810" s="43"/>
      <c r="I810" s="43"/>
    </row>
    <row r="811" spans="3:9" x14ac:dyDescent="0.35">
      <c r="C811" s="43" t="s">
        <v>108</v>
      </c>
      <c r="D811" s="43" t="s">
        <v>37</v>
      </c>
      <c r="E811" s="44">
        <v>1</v>
      </c>
      <c r="F811" s="44">
        <v>1</v>
      </c>
      <c r="G811" s="43"/>
      <c r="H811" s="43"/>
      <c r="I811" s="43"/>
    </row>
    <row r="812" spans="3:9" x14ac:dyDescent="0.35">
      <c r="C812" s="43" t="s">
        <v>108</v>
      </c>
      <c r="D812" s="43" t="s">
        <v>37</v>
      </c>
      <c r="E812" s="44">
        <v>1</v>
      </c>
      <c r="F812" s="44">
        <v>1</v>
      </c>
      <c r="G812" s="43"/>
      <c r="H812" s="43"/>
      <c r="I812" s="43"/>
    </row>
    <row r="813" spans="3:9" x14ac:dyDescent="0.35">
      <c r="C813" s="43" t="s">
        <v>108</v>
      </c>
      <c r="D813" s="43" t="s">
        <v>37</v>
      </c>
      <c r="E813" s="44">
        <v>1</v>
      </c>
      <c r="F813" s="44">
        <v>1</v>
      </c>
      <c r="G813" s="43"/>
      <c r="H813" s="43"/>
      <c r="I813" s="43"/>
    </row>
    <row r="814" spans="3:9" x14ac:dyDescent="0.35">
      <c r="C814" s="43" t="s">
        <v>108</v>
      </c>
      <c r="D814" s="43" t="s">
        <v>37</v>
      </c>
      <c r="E814" s="44">
        <v>1</v>
      </c>
      <c r="F814" s="44">
        <v>1</v>
      </c>
      <c r="G814" s="43"/>
      <c r="H814" s="43"/>
      <c r="I814" s="43"/>
    </row>
    <row r="815" spans="3:9" x14ac:dyDescent="0.35">
      <c r="C815" s="43" t="s">
        <v>108</v>
      </c>
      <c r="D815" s="43" t="s">
        <v>37</v>
      </c>
      <c r="E815" s="44">
        <v>1</v>
      </c>
      <c r="F815" s="44">
        <v>1</v>
      </c>
      <c r="G815" s="43"/>
      <c r="H815" s="43"/>
      <c r="I815" s="43"/>
    </row>
    <row r="816" spans="3:9" x14ac:dyDescent="0.35">
      <c r="C816" s="43" t="s">
        <v>108</v>
      </c>
      <c r="D816" s="43" t="s">
        <v>37</v>
      </c>
      <c r="E816" s="44">
        <v>1</v>
      </c>
      <c r="F816" s="44">
        <v>1</v>
      </c>
      <c r="G816" s="43"/>
      <c r="H816" s="43"/>
      <c r="I816" s="43"/>
    </row>
    <row r="817" spans="3:9" x14ac:dyDescent="0.35">
      <c r="C817" s="43" t="s">
        <v>108</v>
      </c>
      <c r="D817" s="43" t="s">
        <v>37</v>
      </c>
      <c r="E817" s="44">
        <v>1</v>
      </c>
      <c r="F817" s="44">
        <v>1</v>
      </c>
      <c r="G817" s="43"/>
      <c r="H817" s="43"/>
      <c r="I817" s="43"/>
    </row>
    <row r="818" spans="3:9" x14ac:dyDescent="0.35">
      <c r="C818" s="43" t="s">
        <v>108</v>
      </c>
      <c r="D818" s="43" t="s">
        <v>37</v>
      </c>
      <c r="E818" s="44">
        <v>1</v>
      </c>
      <c r="F818" s="44">
        <v>1</v>
      </c>
      <c r="G818" s="43"/>
      <c r="H818" s="43"/>
      <c r="I818" s="43"/>
    </row>
    <row r="819" spans="3:9" x14ac:dyDescent="0.35">
      <c r="C819" s="43" t="s">
        <v>108</v>
      </c>
      <c r="D819" s="43" t="s">
        <v>37</v>
      </c>
      <c r="E819" s="44">
        <v>1</v>
      </c>
      <c r="F819" s="44">
        <v>1</v>
      </c>
      <c r="G819" s="43"/>
      <c r="H819" s="43"/>
      <c r="I819" s="43"/>
    </row>
    <row r="820" spans="3:9" x14ac:dyDescent="0.35">
      <c r="C820" s="43" t="s">
        <v>108</v>
      </c>
      <c r="D820" s="43" t="s">
        <v>37</v>
      </c>
      <c r="E820" s="44">
        <v>1</v>
      </c>
      <c r="F820" s="44">
        <v>1</v>
      </c>
      <c r="G820" s="43"/>
      <c r="H820" s="43"/>
      <c r="I820" s="43"/>
    </row>
    <row r="821" spans="3:9" x14ac:dyDescent="0.35">
      <c r="C821" s="43" t="s">
        <v>108</v>
      </c>
      <c r="D821" s="43" t="s">
        <v>37</v>
      </c>
      <c r="E821" s="44">
        <v>1</v>
      </c>
      <c r="F821" s="44">
        <v>1</v>
      </c>
      <c r="G821" s="43"/>
      <c r="H821" s="43"/>
      <c r="I821" s="43"/>
    </row>
    <row r="822" spans="3:9" x14ac:dyDescent="0.35">
      <c r="C822" s="43" t="s">
        <v>108</v>
      </c>
      <c r="D822" s="43" t="s">
        <v>37</v>
      </c>
      <c r="E822" s="44">
        <v>1</v>
      </c>
      <c r="F822" s="44">
        <v>1</v>
      </c>
      <c r="G822" s="43"/>
      <c r="H822" s="43"/>
      <c r="I822" s="43"/>
    </row>
    <row r="823" spans="3:9" x14ac:dyDescent="0.35">
      <c r="C823" s="43" t="s">
        <v>108</v>
      </c>
      <c r="D823" s="43" t="s">
        <v>37</v>
      </c>
      <c r="E823" s="44">
        <v>1</v>
      </c>
      <c r="F823" s="44">
        <v>1</v>
      </c>
      <c r="G823" s="43"/>
      <c r="H823" s="43"/>
      <c r="I823" s="43"/>
    </row>
    <row r="824" spans="3:9" x14ac:dyDescent="0.35">
      <c r="C824" s="43" t="s">
        <v>108</v>
      </c>
      <c r="D824" s="43" t="s">
        <v>37</v>
      </c>
      <c r="E824" s="44">
        <v>1</v>
      </c>
      <c r="F824" s="44">
        <v>1</v>
      </c>
      <c r="G824" s="43"/>
      <c r="H824" s="43"/>
      <c r="I824" s="43"/>
    </row>
    <row r="825" spans="3:9" x14ac:dyDescent="0.35">
      <c r="C825" s="42"/>
      <c r="D825" s="42"/>
      <c r="E825" s="42"/>
      <c r="F825" s="42"/>
      <c r="G825" s="42"/>
      <c r="H825" s="42"/>
      <c r="I825" s="42"/>
    </row>
  </sheetData>
  <autoFilter ref="C4:I865" xr:uid="{132DA090-EADE-4C22-9BCC-77C32C85DD33}"/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12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E8417-CD55-4D2B-A6D8-7A4744A20C10}">
  <sheetPr codeName="Sheet2"/>
  <dimension ref="A3:F58"/>
  <sheetViews>
    <sheetView topLeftCell="A10" workbookViewId="0">
      <selection activeCell="F20" sqref="F20"/>
    </sheetView>
  </sheetViews>
  <sheetFormatPr defaultRowHeight="12.5" x14ac:dyDescent="0.25"/>
  <cols>
    <col min="1" max="1" width="34.36328125" style="2" bestFit="1" customWidth="1"/>
    <col min="2" max="2" width="31.1796875" style="2" bestFit="1" customWidth="1"/>
    <col min="3" max="3" width="5.1796875" style="2" bestFit="1" customWidth="1"/>
    <col min="4" max="4" width="8.90625" style="2"/>
    <col min="5" max="5" width="8.90625" style="3"/>
    <col min="6" max="6" width="106" style="4" customWidth="1"/>
    <col min="7" max="256" width="8.90625" style="2"/>
    <col min="257" max="258" width="34.36328125" style="2" bestFit="1" customWidth="1"/>
    <col min="259" max="259" width="5" style="2" bestFit="1" customWidth="1"/>
    <col min="260" max="261" width="8.90625" style="2"/>
    <col min="262" max="262" width="106" style="2" customWidth="1"/>
    <col min="263" max="512" width="8.90625" style="2"/>
    <col min="513" max="514" width="34.36328125" style="2" bestFit="1" customWidth="1"/>
    <col min="515" max="515" width="5" style="2" bestFit="1" customWidth="1"/>
    <col min="516" max="517" width="8.90625" style="2"/>
    <col min="518" max="518" width="106" style="2" customWidth="1"/>
    <col min="519" max="768" width="8.90625" style="2"/>
    <col min="769" max="770" width="34.36328125" style="2" bestFit="1" customWidth="1"/>
    <col min="771" max="771" width="5" style="2" bestFit="1" customWidth="1"/>
    <col min="772" max="773" width="8.90625" style="2"/>
    <col min="774" max="774" width="106" style="2" customWidth="1"/>
    <col min="775" max="1024" width="8.90625" style="2"/>
    <col min="1025" max="1026" width="34.36328125" style="2" bestFit="1" customWidth="1"/>
    <col min="1027" max="1027" width="5" style="2" bestFit="1" customWidth="1"/>
    <col min="1028" max="1029" width="8.90625" style="2"/>
    <col min="1030" max="1030" width="106" style="2" customWidth="1"/>
    <col min="1031" max="1280" width="8.90625" style="2"/>
    <col min="1281" max="1282" width="34.36328125" style="2" bestFit="1" customWidth="1"/>
    <col min="1283" max="1283" width="5" style="2" bestFit="1" customWidth="1"/>
    <col min="1284" max="1285" width="8.90625" style="2"/>
    <col min="1286" max="1286" width="106" style="2" customWidth="1"/>
    <col min="1287" max="1536" width="8.90625" style="2"/>
    <col min="1537" max="1538" width="34.36328125" style="2" bestFit="1" customWidth="1"/>
    <col min="1539" max="1539" width="5" style="2" bestFit="1" customWidth="1"/>
    <col min="1540" max="1541" width="8.90625" style="2"/>
    <col min="1542" max="1542" width="106" style="2" customWidth="1"/>
    <col min="1543" max="1792" width="8.90625" style="2"/>
    <col min="1793" max="1794" width="34.36328125" style="2" bestFit="1" customWidth="1"/>
    <col min="1795" max="1795" width="5" style="2" bestFit="1" customWidth="1"/>
    <col min="1796" max="1797" width="8.90625" style="2"/>
    <col min="1798" max="1798" width="106" style="2" customWidth="1"/>
    <col min="1799" max="2048" width="8.90625" style="2"/>
    <col min="2049" max="2050" width="34.36328125" style="2" bestFit="1" customWidth="1"/>
    <col min="2051" max="2051" width="5" style="2" bestFit="1" customWidth="1"/>
    <col min="2052" max="2053" width="8.90625" style="2"/>
    <col min="2054" max="2054" width="106" style="2" customWidth="1"/>
    <col min="2055" max="2304" width="8.90625" style="2"/>
    <col min="2305" max="2306" width="34.36328125" style="2" bestFit="1" customWidth="1"/>
    <col min="2307" max="2307" width="5" style="2" bestFit="1" customWidth="1"/>
    <col min="2308" max="2309" width="8.90625" style="2"/>
    <col min="2310" max="2310" width="106" style="2" customWidth="1"/>
    <col min="2311" max="2560" width="8.90625" style="2"/>
    <col min="2561" max="2562" width="34.36328125" style="2" bestFit="1" customWidth="1"/>
    <col min="2563" max="2563" width="5" style="2" bestFit="1" customWidth="1"/>
    <col min="2564" max="2565" width="8.90625" style="2"/>
    <col min="2566" max="2566" width="106" style="2" customWidth="1"/>
    <col min="2567" max="2816" width="8.90625" style="2"/>
    <col min="2817" max="2818" width="34.36328125" style="2" bestFit="1" customWidth="1"/>
    <col min="2819" max="2819" width="5" style="2" bestFit="1" customWidth="1"/>
    <col min="2820" max="2821" width="8.90625" style="2"/>
    <col min="2822" max="2822" width="106" style="2" customWidth="1"/>
    <col min="2823" max="3072" width="8.90625" style="2"/>
    <col min="3073" max="3074" width="34.36328125" style="2" bestFit="1" customWidth="1"/>
    <col min="3075" max="3075" width="5" style="2" bestFit="1" customWidth="1"/>
    <col min="3076" max="3077" width="8.90625" style="2"/>
    <col min="3078" max="3078" width="106" style="2" customWidth="1"/>
    <col min="3079" max="3328" width="8.90625" style="2"/>
    <col min="3329" max="3330" width="34.36328125" style="2" bestFit="1" customWidth="1"/>
    <col min="3331" max="3331" width="5" style="2" bestFit="1" customWidth="1"/>
    <col min="3332" max="3333" width="8.90625" style="2"/>
    <col min="3334" max="3334" width="106" style="2" customWidth="1"/>
    <col min="3335" max="3584" width="8.90625" style="2"/>
    <col min="3585" max="3586" width="34.36328125" style="2" bestFit="1" customWidth="1"/>
    <col min="3587" max="3587" width="5" style="2" bestFit="1" customWidth="1"/>
    <col min="3588" max="3589" width="8.90625" style="2"/>
    <col min="3590" max="3590" width="106" style="2" customWidth="1"/>
    <col min="3591" max="3840" width="8.90625" style="2"/>
    <col min="3841" max="3842" width="34.36328125" style="2" bestFit="1" customWidth="1"/>
    <col min="3843" max="3843" width="5" style="2" bestFit="1" customWidth="1"/>
    <col min="3844" max="3845" width="8.90625" style="2"/>
    <col min="3846" max="3846" width="106" style="2" customWidth="1"/>
    <col min="3847" max="4096" width="8.90625" style="2"/>
    <col min="4097" max="4098" width="34.36328125" style="2" bestFit="1" customWidth="1"/>
    <col min="4099" max="4099" width="5" style="2" bestFit="1" customWidth="1"/>
    <col min="4100" max="4101" width="8.90625" style="2"/>
    <col min="4102" max="4102" width="106" style="2" customWidth="1"/>
    <col min="4103" max="4352" width="8.90625" style="2"/>
    <col min="4353" max="4354" width="34.36328125" style="2" bestFit="1" customWidth="1"/>
    <col min="4355" max="4355" width="5" style="2" bestFit="1" customWidth="1"/>
    <col min="4356" max="4357" width="8.90625" style="2"/>
    <col min="4358" max="4358" width="106" style="2" customWidth="1"/>
    <col min="4359" max="4608" width="8.90625" style="2"/>
    <col min="4609" max="4610" width="34.36328125" style="2" bestFit="1" customWidth="1"/>
    <col min="4611" max="4611" width="5" style="2" bestFit="1" customWidth="1"/>
    <col min="4612" max="4613" width="8.90625" style="2"/>
    <col min="4614" max="4614" width="106" style="2" customWidth="1"/>
    <col min="4615" max="4864" width="8.90625" style="2"/>
    <col min="4865" max="4866" width="34.36328125" style="2" bestFit="1" customWidth="1"/>
    <col min="4867" max="4867" width="5" style="2" bestFit="1" customWidth="1"/>
    <col min="4868" max="4869" width="8.90625" style="2"/>
    <col min="4870" max="4870" width="106" style="2" customWidth="1"/>
    <col min="4871" max="5120" width="8.90625" style="2"/>
    <col min="5121" max="5122" width="34.36328125" style="2" bestFit="1" customWidth="1"/>
    <col min="5123" max="5123" width="5" style="2" bestFit="1" customWidth="1"/>
    <col min="5124" max="5125" width="8.90625" style="2"/>
    <col min="5126" max="5126" width="106" style="2" customWidth="1"/>
    <col min="5127" max="5376" width="8.90625" style="2"/>
    <col min="5377" max="5378" width="34.36328125" style="2" bestFit="1" customWidth="1"/>
    <col min="5379" max="5379" width="5" style="2" bestFit="1" customWidth="1"/>
    <col min="5380" max="5381" width="8.90625" style="2"/>
    <col min="5382" max="5382" width="106" style="2" customWidth="1"/>
    <col min="5383" max="5632" width="8.90625" style="2"/>
    <col min="5633" max="5634" width="34.36328125" style="2" bestFit="1" customWidth="1"/>
    <col min="5635" max="5635" width="5" style="2" bestFit="1" customWidth="1"/>
    <col min="5636" max="5637" width="8.90625" style="2"/>
    <col min="5638" max="5638" width="106" style="2" customWidth="1"/>
    <col min="5639" max="5888" width="8.90625" style="2"/>
    <col min="5889" max="5890" width="34.36328125" style="2" bestFit="1" customWidth="1"/>
    <col min="5891" max="5891" width="5" style="2" bestFit="1" customWidth="1"/>
    <col min="5892" max="5893" width="8.90625" style="2"/>
    <col min="5894" max="5894" width="106" style="2" customWidth="1"/>
    <col min="5895" max="6144" width="8.90625" style="2"/>
    <col min="6145" max="6146" width="34.36328125" style="2" bestFit="1" customWidth="1"/>
    <col min="6147" max="6147" width="5" style="2" bestFit="1" customWidth="1"/>
    <col min="6148" max="6149" width="8.90625" style="2"/>
    <col min="6150" max="6150" width="106" style="2" customWidth="1"/>
    <col min="6151" max="6400" width="8.90625" style="2"/>
    <col min="6401" max="6402" width="34.36328125" style="2" bestFit="1" customWidth="1"/>
    <col min="6403" max="6403" width="5" style="2" bestFit="1" customWidth="1"/>
    <col min="6404" max="6405" width="8.90625" style="2"/>
    <col min="6406" max="6406" width="106" style="2" customWidth="1"/>
    <col min="6407" max="6656" width="8.90625" style="2"/>
    <col min="6657" max="6658" width="34.36328125" style="2" bestFit="1" customWidth="1"/>
    <col min="6659" max="6659" width="5" style="2" bestFit="1" customWidth="1"/>
    <col min="6660" max="6661" width="8.90625" style="2"/>
    <col min="6662" max="6662" width="106" style="2" customWidth="1"/>
    <col min="6663" max="6912" width="8.90625" style="2"/>
    <col min="6913" max="6914" width="34.36328125" style="2" bestFit="1" customWidth="1"/>
    <col min="6915" max="6915" width="5" style="2" bestFit="1" customWidth="1"/>
    <col min="6916" max="6917" width="8.90625" style="2"/>
    <col min="6918" max="6918" width="106" style="2" customWidth="1"/>
    <col min="6919" max="7168" width="8.90625" style="2"/>
    <col min="7169" max="7170" width="34.36328125" style="2" bestFit="1" customWidth="1"/>
    <col min="7171" max="7171" width="5" style="2" bestFit="1" customWidth="1"/>
    <col min="7172" max="7173" width="8.90625" style="2"/>
    <col min="7174" max="7174" width="106" style="2" customWidth="1"/>
    <col min="7175" max="7424" width="8.90625" style="2"/>
    <col min="7425" max="7426" width="34.36328125" style="2" bestFit="1" customWidth="1"/>
    <col min="7427" max="7427" width="5" style="2" bestFit="1" customWidth="1"/>
    <col min="7428" max="7429" width="8.90625" style="2"/>
    <col min="7430" max="7430" width="106" style="2" customWidth="1"/>
    <col min="7431" max="7680" width="8.90625" style="2"/>
    <col min="7681" max="7682" width="34.36328125" style="2" bestFit="1" customWidth="1"/>
    <col min="7683" max="7683" width="5" style="2" bestFit="1" customWidth="1"/>
    <col min="7684" max="7685" width="8.90625" style="2"/>
    <col min="7686" max="7686" width="106" style="2" customWidth="1"/>
    <col min="7687" max="7936" width="8.90625" style="2"/>
    <col min="7937" max="7938" width="34.36328125" style="2" bestFit="1" customWidth="1"/>
    <col min="7939" max="7939" width="5" style="2" bestFit="1" customWidth="1"/>
    <col min="7940" max="7941" width="8.90625" style="2"/>
    <col min="7942" max="7942" width="106" style="2" customWidth="1"/>
    <col min="7943" max="8192" width="8.90625" style="2"/>
    <col min="8193" max="8194" width="34.36328125" style="2" bestFit="1" customWidth="1"/>
    <col min="8195" max="8195" width="5" style="2" bestFit="1" customWidth="1"/>
    <col min="8196" max="8197" width="8.90625" style="2"/>
    <col min="8198" max="8198" width="106" style="2" customWidth="1"/>
    <col min="8199" max="8448" width="8.90625" style="2"/>
    <col min="8449" max="8450" width="34.36328125" style="2" bestFit="1" customWidth="1"/>
    <col min="8451" max="8451" width="5" style="2" bestFit="1" customWidth="1"/>
    <col min="8452" max="8453" width="8.90625" style="2"/>
    <col min="8454" max="8454" width="106" style="2" customWidth="1"/>
    <col min="8455" max="8704" width="8.90625" style="2"/>
    <col min="8705" max="8706" width="34.36328125" style="2" bestFit="1" customWidth="1"/>
    <col min="8707" max="8707" width="5" style="2" bestFit="1" customWidth="1"/>
    <col min="8708" max="8709" width="8.90625" style="2"/>
    <col min="8710" max="8710" width="106" style="2" customWidth="1"/>
    <col min="8711" max="8960" width="8.90625" style="2"/>
    <col min="8961" max="8962" width="34.36328125" style="2" bestFit="1" customWidth="1"/>
    <col min="8963" max="8963" width="5" style="2" bestFit="1" customWidth="1"/>
    <col min="8964" max="8965" width="8.90625" style="2"/>
    <col min="8966" max="8966" width="106" style="2" customWidth="1"/>
    <col min="8967" max="9216" width="8.90625" style="2"/>
    <col min="9217" max="9218" width="34.36328125" style="2" bestFit="1" customWidth="1"/>
    <col min="9219" max="9219" width="5" style="2" bestFit="1" customWidth="1"/>
    <col min="9220" max="9221" width="8.90625" style="2"/>
    <col min="9222" max="9222" width="106" style="2" customWidth="1"/>
    <col min="9223" max="9472" width="8.90625" style="2"/>
    <col min="9473" max="9474" width="34.36328125" style="2" bestFit="1" customWidth="1"/>
    <col min="9475" max="9475" width="5" style="2" bestFit="1" customWidth="1"/>
    <col min="9476" max="9477" width="8.90625" style="2"/>
    <col min="9478" max="9478" width="106" style="2" customWidth="1"/>
    <col min="9479" max="9728" width="8.90625" style="2"/>
    <col min="9729" max="9730" width="34.36328125" style="2" bestFit="1" customWidth="1"/>
    <col min="9731" max="9731" width="5" style="2" bestFit="1" customWidth="1"/>
    <col min="9732" max="9733" width="8.90625" style="2"/>
    <col min="9734" max="9734" width="106" style="2" customWidth="1"/>
    <col min="9735" max="9984" width="8.90625" style="2"/>
    <col min="9985" max="9986" width="34.36328125" style="2" bestFit="1" customWidth="1"/>
    <col min="9987" max="9987" width="5" style="2" bestFit="1" customWidth="1"/>
    <col min="9988" max="9989" width="8.90625" style="2"/>
    <col min="9990" max="9990" width="106" style="2" customWidth="1"/>
    <col min="9991" max="10240" width="8.90625" style="2"/>
    <col min="10241" max="10242" width="34.36328125" style="2" bestFit="1" customWidth="1"/>
    <col min="10243" max="10243" width="5" style="2" bestFit="1" customWidth="1"/>
    <col min="10244" max="10245" width="8.90625" style="2"/>
    <col min="10246" max="10246" width="106" style="2" customWidth="1"/>
    <col min="10247" max="10496" width="8.90625" style="2"/>
    <col min="10497" max="10498" width="34.36328125" style="2" bestFit="1" customWidth="1"/>
    <col min="10499" max="10499" width="5" style="2" bestFit="1" customWidth="1"/>
    <col min="10500" max="10501" width="8.90625" style="2"/>
    <col min="10502" max="10502" width="106" style="2" customWidth="1"/>
    <col min="10503" max="10752" width="8.90625" style="2"/>
    <col min="10753" max="10754" width="34.36328125" style="2" bestFit="1" customWidth="1"/>
    <col min="10755" max="10755" width="5" style="2" bestFit="1" customWidth="1"/>
    <col min="10756" max="10757" width="8.90625" style="2"/>
    <col min="10758" max="10758" width="106" style="2" customWidth="1"/>
    <col min="10759" max="11008" width="8.90625" style="2"/>
    <col min="11009" max="11010" width="34.36328125" style="2" bestFit="1" customWidth="1"/>
    <col min="11011" max="11011" width="5" style="2" bestFit="1" customWidth="1"/>
    <col min="11012" max="11013" width="8.90625" style="2"/>
    <col min="11014" max="11014" width="106" style="2" customWidth="1"/>
    <col min="11015" max="11264" width="8.90625" style="2"/>
    <col min="11265" max="11266" width="34.36328125" style="2" bestFit="1" customWidth="1"/>
    <col min="11267" max="11267" width="5" style="2" bestFit="1" customWidth="1"/>
    <col min="11268" max="11269" width="8.90625" style="2"/>
    <col min="11270" max="11270" width="106" style="2" customWidth="1"/>
    <col min="11271" max="11520" width="8.90625" style="2"/>
    <col min="11521" max="11522" width="34.36328125" style="2" bestFit="1" customWidth="1"/>
    <col min="11523" max="11523" width="5" style="2" bestFit="1" customWidth="1"/>
    <col min="11524" max="11525" width="8.90625" style="2"/>
    <col min="11526" max="11526" width="106" style="2" customWidth="1"/>
    <col min="11527" max="11776" width="8.90625" style="2"/>
    <col min="11777" max="11778" width="34.36328125" style="2" bestFit="1" customWidth="1"/>
    <col min="11779" max="11779" width="5" style="2" bestFit="1" customWidth="1"/>
    <col min="11780" max="11781" width="8.90625" style="2"/>
    <col min="11782" max="11782" width="106" style="2" customWidth="1"/>
    <col min="11783" max="12032" width="8.90625" style="2"/>
    <col min="12033" max="12034" width="34.36328125" style="2" bestFit="1" customWidth="1"/>
    <col min="12035" max="12035" width="5" style="2" bestFit="1" customWidth="1"/>
    <col min="12036" max="12037" width="8.90625" style="2"/>
    <col min="12038" max="12038" width="106" style="2" customWidth="1"/>
    <col min="12039" max="12288" width="8.90625" style="2"/>
    <col min="12289" max="12290" width="34.36328125" style="2" bestFit="1" customWidth="1"/>
    <col min="12291" max="12291" width="5" style="2" bestFit="1" customWidth="1"/>
    <col min="12292" max="12293" width="8.90625" style="2"/>
    <col min="12294" max="12294" width="106" style="2" customWidth="1"/>
    <col min="12295" max="12544" width="8.90625" style="2"/>
    <col min="12545" max="12546" width="34.36328125" style="2" bestFit="1" customWidth="1"/>
    <col min="12547" max="12547" width="5" style="2" bestFit="1" customWidth="1"/>
    <col min="12548" max="12549" width="8.90625" style="2"/>
    <col min="12550" max="12550" width="106" style="2" customWidth="1"/>
    <col min="12551" max="12800" width="8.90625" style="2"/>
    <col min="12801" max="12802" width="34.36328125" style="2" bestFit="1" customWidth="1"/>
    <col min="12803" max="12803" width="5" style="2" bestFit="1" customWidth="1"/>
    <col min="12804" max="12805" width="8.90625" style="2"/>
    <col min="12806" max="12806" width="106" style="2" customWidth="1"/>
    <col min="12807" max="13056" width="8.90625" style="2"/>
    <col min="13057" max="13058" width="34.36328125" style="2" bestFit="1" customWidth="1"/>
    <col min="13059" max="13059" width="5" style="2" bestFit="1" customWidth="1"/>
    <col min="13060" max="13061" width="8.90625" style="2"/>
    <col min="13062" max="13062" width="106" style="2" customWidth="1"/>
    <col min="13063" max="13312" width="8.90625" style="2"/>
    <col min="13313" max="13314" width="34.36328125" style="2" bestFit="1" customWidth="1"/>
    <col min="13315" max="13315" width="5" style="2" bestFit="1" customWidth="1"/>
    <col min="13316" max="13317" width="8.90625" style="2"/>
    <col min="13318" max="13318" width="106" style="2" customWidth="1"/>
    <col min="13319" max="13568" width="8.90625" style="2"/>
    <col min="13569" max="13570" width="34.36328125" style="2" bestFit="1" customWidth="1"/>
    <col min="13571" max="13571" width="5" style="2" bestFit="1" customWidth="1"/>
    <col min="13572" max="13573" width="8.90625" style="2"/>
    <col min="13574" max="13574" width="106" style="2" customWidth="1"/>
    <col min="13575" max="13824" width="8.90625" style="2"/>
    <col min="13825" max="13826" width="34.36328125" style="2" bestFit="1" customWidth="1"/>
    <col min="13827" max="13827" width="5" style="2" bestFit="1" customWidth="1"/>
    <col min="13828" max="13829" width="8.90625" style="2"/>
    <col min="13830" max="13830" width="106" style="2" customWidth="1"/>
    <col min="13831" max="14080" width="8.90625" style="2"/>
    <col min="14081" max="14082" width="34.36328125" style="2" bestFit="1" customWidth="1"/>
    <col min="14083" max="14083" width="5" style="2" bestFit="1" customWidth="1"/>
    <col min="14084" max="14085" width="8.90625" style="2"/>
    <col min="14086" max="14086" width="106" style="2" customWidth="1"/>
    <col min="14087" max="14336" width="8.90625" style="2"/>
    <col min="14337" max="14338" width="34.36328125" style="2" bestFit="1" customWidth="1"/>
    <col min="14339" max="14339" width="5" style="2" bestFit="1" customWidth="1"/>
    <col min="14340" max="14341" width="8.90625" style="2"/>
    <col min="14342" max="14342" width="106" style="2" customWidth="1"/>
    <col min="14343" max="14592" width="8.90625" style="2"/>
    <col min="14593" max="14594" width="34.36328125" style="2" bestFit="1" customWidth="1"/>
    <col min="14595" max="14595" width="5" style="2" bestFit="1" customWidth="1"/>
    <col min="14596" max="14597" width="8.90625" style="2"/>
    <col min="14598" max="14598" width="106" style="2" customWidth="1"/>
    <col min="14599" max="14848" width="8.90625" style="2"/>
    <col min="14849" max="14850" width="34.36328125" style="2" bestFit="1" customWidth="1"/>
    <col min="14851" max="14851" width="5" style="2" bestFit="1" customWidth="1"/>
    <col min="14852" max="14853" width="8.90625" style="2"/>
    <col min="14854" max="14854" width="106" style="2" customWidth="1"/>
    <col min="14855" max="15104" width="8.90625" style="2"/>
    <col min="15105" max="15106" width="34.36328125" style="2" bestFit="1" customWidth="1"/>
    <col min="15107" max="15107" width="5" style="2" bestFit="1" customWidth="1"/>
    <col min="15108" max="15109" width="8.90625" style="2"/>
    <col min="15110" max="15110" width="106" style="2" customWidth="1"/>
    <col min="15111" max="15360" width="8.90625" style="2"/>
    <col min="15361" max="15362" width="34.36328125" style="2" bestFit="1" customWidth="1"/>
    <col min="15363" max="15363" width="5" style="2" bestFit="1" customWidth="1"/>
    <col min="15364" max="15365" width="8.90625" style="2"/>
    <col min="15366" max="15366" width="106" style="2" customWidth="1"/>
    <col min="15367" max="15616" width="8.90625" style="2"/>
    <col min="15617" max="15618" width="34.36328125" style="2" bestFit="1" customWidth="1"/>
    <col min="15619" max="15619" width="5" style="2" bestFit="1" customWidth="1"/>
    <col min="15620" max="15621" width="8.90625" style="2"/>
    <col min="15622" max="15622" width="106" style="2" customWidth="1"/>
    <col min="15623" max="15872" width="8.90625" style="2"/>
    <col min="15873" max="15874" width="34.36328125" style="2" bestFit="1" customWidth="1"/>
    <col min="15875" max="15875" width="5" style="2" bestFit="1" customWidth="1"/>
    <col min="15876" max="15877" width="8.90625" style="2"/>
    <col min="15878" max="15878" width="106" style="2" customWidth="1"/>
    <col min="15879" max="16128" width="8.90625" style="2"/>
    <col min="16129" max="16130" width="34.36328125" style="2" bestFit="1" customWidth="1"/>
    <col min="16131" max="16131" width="5" style="2" bestFit="1" customWidth="1"/>
    <col min="16132" max="16133" width="8.90625" style="2"/>
    <col min="16134" max="16134" width="106" style="2" customWidth="1"/>
    <col min="16135" max="16384" width="8.90625" style="2"/>
  </cols>
  <sheetData>
    <row r="3" spans="1:6" ht="14.5" x14ac:dyDescent="0.35">
      <c r="A3" s="7" t="s">
        <v>86</v>
      </c>
      <c r="B3" s="8"/>
      <c r="C3" s="9"/>
    </row>
    <row r="4" spans="1:6" ht="14.5" x14ac:dyDescent="0.35">
      <c r="A4" s="7" t="s">
        <v>21</v>
      </c>
      <c r="B4" s="7" t="s">
        <v>19</v>
      </c>
      <c r="C4" s="9" t="s">
        <v>87</v>
      </c>
    </row>
    <row r="5" spans="1:6" ht="14.5" x14ac:dyDescent="0.35">
      <c r="A5" s="10" t="s">
        <v>40</v>
      </c>
      <c r="B5" s="10" t="s">
        <v>67</v>
      </c>
      <c r="C5" s="11">
        <v>5</v>
      </c>
    </row>
    <row r="6" spans="1:6" ht="38.5" x14ac:dyDescent="0.35">
      <c r="A6" s="12"/>
      <c r="B6" s="13" t="s">
        <v>42</v>
      </c>
      <c r="C6" s="14">
        <v>13</v>
      </c>
      <c r="E6" s="5" t="s">
        <v>13</v>
      </c>
      <c r="F6" s="6" t="s">
        <v>88</v>
      </c>
    </row>
    <row r="7" spans="1:6" ht="14.5" x14ac:dyDescent="0.35">
      <c r="A7" s="12"/>
      <c r="B7" s="13" t="s">
        <v>74</v>
      </c>
      <c r="C7" s="14">
        <v>4</v>
      </c>
    </row>
    <row r="8" spans="1:6" ht="38.5" x14ac:dyDescent="0.35">
      <c r="A8" s="12"/>
      <c r="B8" s="13" t="s">
        <v>68</v>
      </c>
      <c r="C8" s="14">
        <v>1</v>
      </c>
      <c r="E8" s="3">
        <v>25</v>
      </c>
      <c r="F8" s="6" t="s">
        <v>89</v>
      </c>
    </row>
    <row r="9" spans="1:6" ht="14.5" x14ac:dyDescent="0.35">
      <c r="A9" s="12"/>
      <c r="B9" s="13" t="s">
        <v>70</v>
      </c>
      <c r="C9" s="14">
        <v>3</v>
      </c>
    </row>
    <row r="10" spans="1:6" ht="14.5" x14ac:dyDescent="0.35">
      <c r="A10" s="12"/>
      <c r="B10" s="13" t="s">
        <v>39</v>
      </c>
      <c r="C10" s="14">
        <v>11</v>
      </c>
    </row>
    <row r="11" spans="1:6" ht="14.5" x14ac:dyDescent="0.35">
      <c r="A11" s="10" t="s">
        <v>90</v>
      </c>
      <c r="B11" s="8"/>
      <c r="C11" s="11">
        <v>37</v>
      </c>
    </row>
    <row r="12" spans="1:6" ht="14.5" x14ac:dyDescent="0.35">
      <c r="A12" s="10" t="s">
        <v>85</v>
      </c>
      <c r="B12" s="10" t="s">
        <v>84</v>
      </c>
      <c r="C12" s="11">
        <v>1</v>
      </c>
    </row>
    <row r="13" spans="1:6" ht="14.5" x14ac:dyDescent="0.35">
      <c r="A13" s="10" t="s">
        <v>91</v>
      </c>
      <c r="B13" s="8"/>
      <c r="C13" s="11">
        <v>1</v>
      </c>
    </row>
    <row r="14" spans="1:6" ht="14.5" x14ac:dyDescent="0.35">
      <c r="A14" s="10" t="s">
        <v>79</v>
      </c>
      <c r="B14" s="10" t="s">
        <v>78</v>
      </c>
      <c r="C14" s="11">
        <v>3</v>
      </c>
    </row>
    <row r="15" spans="1:6" ht="14.5" x14ac:dyDescent="0.35">
      <c r="A15" s="10" t="s">
        <v>92</v>
      </c>
      <c r="B15" s="8"/>
      <c r="C15" s="11">
        <v>3</v>
      </c>
    </row>
    <row r="16" spans="1:6" ht="14.5" x14ac:dyDescent="0.35">
      <c r="A16" s="10" t="s">
        <v>26</v>
      </c>
      <c r="B16" s="10" t="s">
        <v>25</v>
      </c>
      <c r="C16" s="11">
        <v>3</v>
      </c>
    </row>
    <row r="17" spans="1:6" ht="14.5" x14ac:dyDescent="0.35">
      <c r="A17" s="12"/>
      <c r="B17" s="13" t="s">
        <v>51</v>
      </c>
      <c r="C17" s="14">
        <v>1</v>
      </c>
    </row>
    <row r="18" spans="1:6" ht="26" x14ac:dyDescent="0.35">
      <c r="A18" s="12"/>
      <c r="B18" s="13" t="s">
        <v>80</v>
      </c>
      <c r="C18" s="14">
        <v>4</v>
      </c>
      <c r="E18" s="5" t="s">
        <v>13</v>
      </c>
      <c r="F18" s="6" t="s">
        <v>93</v>
      </c>
    </row>
    <row r="19" spans="1:6" ht="14.5" x14ac:dyDescent="0.35">
      <c r="A19" s="12"/>
      <c r="B19" s="13" t="s">
        <v>49</v>
      </c>
      <c r="C19" s="14">
        <v>15</v>
      </c>
    </row>
    <row r="20" spans="1:6" ht="26" x14ac:dyDescent="0.35">
      <c r="A20" s="12"/>
      <c r="B20" s="13" t="s">
        <v>63</v>
      </c>
      <c r="C20" s="14">
        <v>35</v>
      </c>
      <c r="E20" s="3">
        <v>25</v>
      </c>
      <c r="F20" s="31" t="s">
        <v>94</v>
      </c>
    </row>
    <row r="21" spans="1:6" ht="14.5" x14ac:dyDescent="0.35">
      <c r="A21" s="12"/>
      <c r="B21" s="13" t="s">
        <v>27</v>
      </c>
      <c r="C21" s="14">
        <v>346</v>
      </c>
    </row>
    <row r="22" spans="1:6" ht="14.5" x14ac:dyDescent="0.35">
      <c r="A22" s="12"/>
      <c r="B22" s="13" t="s">
        <v>55</v>
      </c>
      <c r="C22" s="14">
        <v>23</v>
      </c>
    </row>
    <row r="23" spans="1:6" ht="14.5" x14ac:dyDescent="0.35">
      <c r="A23" s="12"/>
      <c r="B23" s="13" t="s">
        <v>54</v>
      </c>
      <c r="C23" s="14">
        <v>46</v>
      </c>
    </row>
    <row r="24" spans="1:6" ht="14.5" x14ac:dyDescent="0.35">
      <c r="A24" s="12"/>
      <c r="B24" s="13" t="s">
        <v>62</v>
      </c>
      <c r="C24" s="14">
        <v>12</v>
      </c>
    </row>
    <row r="25" spans="1:6" ht="14.5" x14ac:dyDescent="0.35">
      <c r="A25" s="12"/>
      <c r="B25" s="13" t="s">
        <v>95</v>
      </c>
      <c r="C25" s="14">
        <v>58</v>
      </c>
    </row>
    <row r="26" spans="1:6" ht="14.5" x14ac:dyDescent="0.35">
      <c r="A26" s="10" t="s">
        <v>96</v>
      </c>
      <c r="B26" s="8"/>
      <c r="C26" s="11">
        <v>543</v>
      </c>
    </row>
    <row r="27" spans="1:6" ht="14.5" x14ac:dyDescent="0.35">
      <c r="A27" s="10" t="s">
        <v>30</v>
      </c>
      <c r="B27" s="10" t="s">
        <v>44</v>
      </c>
      <c r="C27" s="11">
        <v>22</v>
      </c>
    </row>
    <row r="28" spans="1:6" ht="14.5" x14ac:dyDescent="0.35">
      <c r="A28" s="12"/>
      <c r="B28" s="13" t="s">
        <v>45</v>
      </c>
      <c r="C28" s="14">
        <v>20</v>
      </c>
    </row>
    <row r="29" spans="1:6" ht="14.5" x14ac:dyDescent="0.35">
      <c r="A29" s="12"/>
      <c r="B29" s="13" t="s">
        <v>60</v>
      </c>
      <c r="C29" s="14">
        <v>13</v>
      </c>
    </row>
    <row r="30" spans="1:6" ht="14.5" x14ac:dyDescent="0.35">
      <c r="A30" s="12"/>
      <c r="B30" s="13" t="s">
        <v>77</v>
      </c>
      <c r="C30" s="14">
        <v>6</v>
      </c>
    </row>
    <row r="31" spans="1:6" ht="63.5" x14ac:dyDescent="0.35">
      <c r="A31" s="12"/>
      <c r="B31" s="13" t="s">
        <v>83</v>
      </c>
      <c r="C31" s="14">
        <v>2</v>
      </c>
      <c r="E31" s="5" t="s">
        <v>13</v>
      </c>
      <c r="F31" s="6" t="s">
        <v>97</v>
      </c>
    </row>
    <row r="32" spans="1:6" ht="14.5" x14ac:dyDescent="0.35">
      <c r="A32" s="12"/>
      <c r="B32" s="13" t="s">
        <v>71</v>
      </c>
      <c r="C32" s="14">
        <v>8</v>
      </c>
    </row>
    <row r="33" spans="1:6" ht="51" x14ac:dyDescent="0.35">
      <c r="A33" s="12"/>
      <c r="B33" s="13" t="s">
        <v>75</v>
      </c>
      <c r="C33" s="14">
        <v>5</v>
      </c>
      <c r="E33" s="3">
        <v>25</v>
      </c>
      <c r="F33" s="6" t="s">
        <v>98</v>
      </c>
    </row>
    <row r="34" spans="1:6" ht="14.5" x14ac:dyDescent="0.35">
      <c r="A34" s="12"/>
      <c r="B34" s="13" t="s">
        <v>82</v>
      </c>
      <c r="C34" s="14">
        <v>3</v>
      </c>
    </row>
    <row r="35" spans="1:6" ht="14.5" x14ac:dyDescent="0.35">
      <c r="A35" s="12"/>
      <c r="B35" s="13" t="s">
        <v>65</v>
      </c>
      <c r="C35" s="14">
        <v>5</v>
      </c>
    </row>
    <row r="36" spans="1:6" ht="14.5" x14ac:dyDescent="0.35">
      <c r="A36" s="12"/>
      <c r="B36" s="13" t="s">
        <v>41</v>
      </c>
      <c r="C36" s="14">
        <v>5</v>
      </c>
    </row>
    <row r="37" spans="1:6" ht="14.5" x14ac:dyDescent="0.35">
      <c r="A37" s="12"/>
      <c r="B37" s="13" t="s">
        <v>47</v>
      </c>
      <c r="C37" s="14">
        <v>1</v>
      </c>
    </row>
    <row r="38" spans="1:6" ht="14.5" x14ac:dyDescent="0.35">
      <c r="A38" s="12"/>
      <c r="B38" s="13" t="s">
        <v>58</v>
      </c>
      <c r="C38" s="14">
        <v>6</v>
      </c>
    </row>
    <row r="39" spans="1:6" ht="14.5" x14ac:dyDescent="0.35">
      <c r="A39" s="12"/>
      <c r="B39" s="13" t="s">
        <v>57</v>
      </c>
      <c r="C39" s="14">
        <v>4</v>
      </c>
    </row>
    <row r="40" spans="1:6" ht="14.5" x14ac:dyDescent="0.35">
      <c r="A40" s="12"/>
      <c r="B40" s="13" t="s">
        <v>32</v>
      </c>
      <c r="C40" s="14">
        <v>134</v>
      </c>
    </row>
    <row r="41" spans="1:6" ht="14.5" x14ac:dyDescent="0.35">
      <c r="A41" s="12"/>
      <c r="B41" s="13" t="s">
        <v>38</v>
      </c>
      <c r="C41" s="14">
        <v>53</v>
      </c>
    </row>
    <row r="42" spans="1:6" ht="14.5" x14ac:dyDescent="0.35">
      <c r="A42" s="12"/>
      <c r="B42" s="13" t="s">
        <v>76</v>
      </c>
      <c r="C42" s="14">
        <v>7</v>
      </c>
    </row>
    <row r="43" spans="1:6" ht="14.5" x14ac:dyDescent="0.35">
      <c r="A43" s="12"/>
      <c r="B43" s="13" t="s">
        <v>73</v>
      </c>
      <c r="C43" s="14">
        <v>6</v>
      </c>
    </row>
    <row r="44" spans="1:6" ht="14.5" x14ac:dyDescent="0.35">
      <c r="A44" s="12"/>
      <c r="B44" s="13" t="s">
        <v>61</v>
      </c>
      <c r="C44" s="14">
        <v>9</v>
      </c>
    </row>
    <row r="45" spans="1:6" ht="14.5" x14ac:dyDescent="0.35">
      <c r="A45" s="12"/>
      <c r="B45" s="13" t="s">
        <v>72</v>
      </c>
      <c r="C45" s="14">
        <v>6</v>
      </c>
    </row>
    <row r="46" spans="1:6" ht="14.5" x14ac:dyDescent="0.35">
      <c r="A46" s="12"/>
      <c r="B46" s="13" t="s">
        <v>52</v>
      </c>
      <c r="C46" s="14">
        <v>6</v>
      </c>
    </row>
    <row r="47" spans="1:6" ht="14.5" x14ac:dyDescent="0.35">
      <c r="A47" s="12"/>
      <c r="B47" s="13" t="s">
        <v>53</v>
      </c>
      <c r="C47" s="14">
        <v>31</v>
      </c>
    </row>
    <row r="48" spans="1:6" ht="14.5" x14ac:dyDescent="0.35">
      <c r="A48" s="12"/>
      <c r="B48" s="13" t="s">
        <v>59</v>
      </c>
      <c r="C48" s="14">
        <v>26</v>
      </c>
    </row>
    <row r="49" spans="1:3" ht="14.5" x14ac:dyDescent="0.35">
      <c r="A49" s="12"/>
      <c r="B49" s="13" t="s">
        <v>46</v>
      </c>
      <c r="C49" s="14">
        <v>14</v>
      </c>
    </row>
    <row r="50" spans="1:3" ht="14.5" x14ac:dyDescent="0.35">
      <c r="A50" s="12"/>
      <c r="B50" s="13" t="s">
        <v>34</v>
      </c>
      <c r="C50" s="14">
        <v>5</v>
      </c>
    </row>
    <row r="51" spans="1:3" ht="14.5" x14ac:dyDescent="0.35">
      <c r="A51" s="12"/>
      <c r="B51" s="13" t="s">
        <v>66</v>
      </c>
      <c r="C51" s="14">
        <v>5</v>
      </c>
    </row>
    <row r="52" spans="1:3" ht="14.5" x14ac:dyDescent="0.35">
      <c r="A52" s="12"/>
      <c r="B52" s="13" t="s">
        <v>33</v>
      </c>
      <c r="C52" s="14">
        <v>50</v>
      </c>
    </row>
    <row r="53" spans="1:3" ht="14.5" x14ac:dyDescent="0.35">
      <c r="A53" s="12"/>
      <c r="B53" s="13" t="s">
        <v>43</v>
      </c>
      <c r="C53" s="14">
        <v>73</v>
      </c>
    </row>
    <row r="54" spans="1:3" ht="14.5" x14ac:dyDescent="0.35">
      <c r="A54" s="12"/>
      <c r="B54" s="13" t="s">
        <v>29</v>
      </c>
      <c r="C54" s="14">
        <v>30</v>
      </c>
    </row>
    <row r="55" spans="1:3" ht="14.5" x14ac:dyDescent="0.35">
      <c r="A55" s="12"/>
      <c r="B55" s="13" t="s">
        <v>56</v>
      </c>
      <c r="C55" s="14">
        <v>10</v>
      </c>
    </row>
    <row r="56" spans="1:3" ht="14.5" x14ac:dyDescent="0.35">
      <c r="A56" s="12"/>
      <c r="B56" s="13" t="s">
        <v>95</v>
      </c>
      <c r="C56" s="14">
        <v>34</v>
      </c>
    </row>
    <row r="57" spans="1:3" ht="14.5" x14ac:dyDescent="0.35">
      <c r="A57" s="10" t="s">
        <v>99</v>
      </c>
      <c r="B57" s="8"/>
      <c r="C57" s="11">
        <v>599</v>
      </c>
    </row>
    <row r="58" spans="1:3" ht="14.5" x14ac:dyDescent="0.35">
      <c r="A58" s="15" t="s">
        <v>100</v>
      </c>
      <c r="B58" s="16"/>
      <c r="C58" s="17">
        <v>1183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5CD9-BD46-4551-8B17-9A6A6FA13D8F}">
  <sheetPr codeName="Sheet3"/>
  <dimension ref="C2:R25"/>
  <sheetViews>
    <sheetView showGridLines="0" zoomScale="80" zoomScaleNormal="80" workbookViewId="0">
      <selection activeCell="D5" sqref="D5"/>
    </sheetView>
  </sheetViews>
  <sheetFormatPr defaultRowHeight="14.5" x14ac:dyDescent="0.35"/>
  <cols>
    <col min="3" max="3" width="25.1796875" customWidth="1"/>
    <col min="4" max="12" width="9.453125" style="1" customWidth="1"/>
    <col min="13" max="13" width="18.81640625" style="1" customWidth="1"/>
  </cols>
  <sheetData>
    <row r="2" spans="3:18" ht="18.5" x14ac:dyDescent="0.45">
      <c r="C2" s="50" t="s">
        <v>111</v>
      </c>
      <c r="D2" s="54" t="s">
        <v>117</v>
      </c>
      <c r="E2" s="55"/>
      <c r="F2" s="55"/>
      <c r="G2" s="55"/>
      <c r="H2" s="55"/>
      <c r="I2" s="55"/>
      <c r="J2" s="55"/>
      <c r="K2" s="55"/>
      <c r="L2" s="56"/>
      <c r="M2" s="53" t="s">
        <v>112</v>
      </c>
    </row>
    <row r="3" spans="3:18" ht="18.5" x14ac:dyDescent="0.45">
      <c r="C3" s="51"/>
      <c r="D3" s="60" t="s">
        <v>116</v>
      </c>
      <c r="E3" s="61"/>
      <c r="F3" s="62"/>
      <c r="G3" s="63" t="s">
        <v>126</v>
      </c>
      <c r="H3" s="64"/>
      <c r="I3" s="65"/>
      <c r="J3" s="57" t="s">
        <v>115</v>
      </c>
      <c r="K3" s="58"/>
      <c r="L3" s="59"/>
      <c r="M3" s="53"/>
    </row>
    <row r="4" spans="3:18" ht="18.5" x14ac:dyDescent="0.45">
      <c r="C4" s="52"/>
      <c r="D4" s="32">
        <v>23</v>
      </c>
      <c r="E4" s="32">
        <v>27</v>
      </c>
      <c r="F4" s="32">
        <v>25</v>
      </c>
      <c r="G4" s="33">
        <v>23</v>
      </c>
      <c r="H4" s="33">
        <v>27</v>
      </c>
      <c r="I4" s="33">
        <v>25</v>
      </c>
      <c r="J4" s="34">
        <v>23</v>
      </c>
      <c r="K4" s="34">
        <v>27</v>
      </c>
      <c r="L4" s="34">
        <v>25</v>
      </c>
      <c r="M4" s="53"/>
    </row>
    <row r="5" spans="3:18" x14ac:dyDescent="0.35">
      <c r="C5" s="19" t="s">
        <v>0</v>
      </c>
      <c r="D5" s="24">
        <f>COUNTIFS(Sheet1!$C:$C,"On Hold",Sheet1!$G:$G,"VAL-STITCH-CREATE ORDER",Sheet1!$D:$D,"SA4645 - 23MM STITCHED LEAFLET")</f>
        <v>0</v>
      </c>
      <c r="E5" s="24">
        <f>COUNTIFS(Sheet1!$C:$C,"On Hold",Sheet1!$G:$G,"VAL-STITCH-CREATE ORDER",Sheet1!$D:$D,"SA4646 - 27MM STITCHED LEAFLET CE")</f>
        <v>1</v>
      </c>
      <c r="F5" s="24">
        <f>COUNTIFS(Sheet1!$C:$C,"On Hold",Sheet1!$G:$G,"VAL-STITCH-POST LEAFLET INS25",Sheet1!$D:$D,"LOTUS EDGE STITCHED LEAFLET BSC - 25MM")</f>
        <v>0</v>
      </c>
      <c r="G5" s="30">
        <f>COUNTIFS(Sheet1!$C:$C,"Not Started",Sheet1!$D:$D,"SA4645 - 23MM STITCHED LEAFLET")</f>
        <v>0</v>
      </c>
      <c r="H5" s="29">
        <f>COUNTIFS(Sheet1!$C:$C,"Not Started",Sheet1!$D:$D,"SA4646 - 27MM STITCHED LEAFLET CE")</f>
        <v>44</v>
      </c>
      <c r="I5" s="26"/>
      <c r="J5" s="24">
        <f>COUNTIFS(Sheet1!$C:$C,"Available",Sheet1!$G:$G,"VAL-STITCH-CREATE ORDER",Sheet1!$D:$D,"SA4645 - 23MM STITCHED LEAFLET")</f>
        <v>0</v>
      </c>
      <c r="K5" s="24">
        <f>COUNTIFS(Sheet1!$C:$C,"Available",Sheet1!$G:$G,"VAL-STITCH-CREATE ORDER",Sheet1!$D:$D,"SA4646 - 27MM STITCHED LEAFLET CE")</f>
        <v>6</v>
      </c>
      <c r="L5" s="24">
        <f>COUNTIFS(Sheet1!$C:$C,"Available",Sheet1!$G:$G,"VAL-STITCH-POST LEAFLET INS25",Sheet1!$D:$D,"LOTUS EDGE STITCHED LEAFLET BSC - 25MM")</f>
        <v>3</v>
      </c>
      <c r="M5" s="18">
        <f>SUM(G5:L5)</f>
        <v>53</v>
      </c>
    </row>
    <row r="6" spans="3:18" x14ac:dyDescent="0.35">
      <c r="C6" s="20" t="s">
        <v>1</v>
      </c>
      <c r="D6" s="24">
        <f>COUNTIFS(Sheet1!$C:$C,"On Hold",Sheet1!$G:$G,"VAL-STITCH-STITCH LEAFLET",Sheet1!$D:$D,"SA4645 - 23MM STITCHED LEAFLET")</f>
        <v>0</v>
      </c>
      <c r="E6" s="24">
        <f>COUNTIFS(Sheet1!$C:$C,"On Hold",Sheet1!$G:$G,"VAL-STITCH-STITCH LEAFLET",Sheet1!$D:$D,"SA4646 - 27MM STITCHED LEAFLET CE")</f>
        <v>0</v>
      </c>
      <c r="F6" s="24">
        <f>COUNTIFS(Sheet1!$C:$C,"On Hold",Sheet1!$G:$G,"VAL-STITCH-STITCH LEAFLET25",Sheet1!$D:$D,"LOTUS EDGE STITCHED LEAFLET BSC - 25MM")</f>
        <v>1</v>
      </c>
      <c r="G6" s="26"/>
      <c r="H6" s="26"/>
      <c r="I6" s="26"/>
      <c r="J6" s="24">
        <f>COUNTIFS(Sheet1!$C:$C,"Available",Sheet1!$G:$G,"VAL-STITCH-STITCH LEAFLET",Sheet1!$D:$D,"SA4645 - 23MM STITCHED LEAFLET")</f>
        <v>0</v>
      </c>
      <c r="K6" s="24">
        <f>COUNTIFS(Sheet1!$C:$C,"Available",Sheet1!$G:$G,"VAL-STITCH-STITCH LEAFLET",Sheet1!$D:$D,"SA4646 - 27MM STITCHED LEAFLET CE")</f>
        <v>1</v>
      </c>
      <c r="L6" s="24">
        <f>COUNTIFS(Sheet1!$C:$C,"Available",Sheet1!$G:$G,"VAL-STITCH-STITCH LEAFLET25",Sheet1!$D:$D,"LOTUS EDGE STITCHED LEAFLET BSC - 25MM")</f>
        <v>0</v>
      </c>
      <c r="M6" s="23">
        <f t="shared" ref="M6:M23" si="0">SUM(G6:L6)</f>
        <v>1</v>
      </c>
      <c r="R6" s="28"/>
    </row>
    <row r="7" spans="3:18" x14ac:dyDescent="0.35">
      <c r="C7" s="19" t="s">
        <v>2</v>
      </c>
      <c r="D7" s="24">
        <f>COUNTIFS(Sheet1!$C:$C,"On Hold",Sheet1!$G:$G,"VAL-Edge Ass-Lashing to Braid",Sheet1!$D:$D,"LOTUS EDGE 23MM VALVE ASSEMBLY PENANG")</f>
        <v>0</v>
      </c>
      <c r="E7" s="24">
        <f>COUNTIFS(Sheet1!$C:$C,"On Hold",Sheet1!$G:$G,"VAL-Edge Ass-Lashing to Braid",Sheet1!$D:$D,"LOTUS EDGE 27 MM VALVE ASSEMBLY")</f>
        <v>0</v>
      </c>
      <c r="F7" s="24">
        <f>COUNTIFS(Sheet1!$C:$C,"On Hold",Sheet1!$G:$G,"VAL-STITCH-CREATE ORDER25",Sheet1!$D:$D,"LOTUS EDGE STITCHED LEAFLET BSC - 25MM")</f>
        <v>0</v>
      </c>
      <c r="G7" s="26"/>
      <c r="H7" s="26"/>
      <c r="I7" s="24">
        <f>COUNTIFS(Sheet1!$C:$C,"Not Started",Sheet1!$D:$D,"LOTUS EDGE STITCHED LEAFLET BSC - 25MM")</f>
        <v>128</v>
      </c>
      <c r="J7" s="24">
        <f>COUNTIFS(Sheet1!$C:$C,"Available",Sheet1!$G:$G,"VAL-Edge Ass-Lashing to Braid",Sheet1!$D:$D,"LOTUS EDGE 23MM VALVE ASSEMBLY PENANG")</f>
        <v>0</v>
      </c>
      <c r="K7" s="24">
        <f>COUNTIFS(Sheet1!$C:$C,"Available",Sheet1!$G:$G,"VAL-Edge Ass-Lashing to Braid",Sheet1!$D:$D,"LOTUS EDGE 27 MM VALVE ASSEMBLY")</f>
        <v>22</v>
      </c>
      <c r="L7" s="24">
        <f>COUNTIFS(Sheet1!$C:$C,"Available",Sheet1!$G:$G,"VAL-STITCH-CREATE ORDER25",Sheet1!$D:$D,"LOTUS EDGE STITCHED LEAFLET BSC - 25MM")</f>
        <v>3</v>
      </c>
      <c r="M7" s="23">
        <f t="shared" si="0"/>
        <v>153</v>
      </c>
    </row>
    <row r="8" spans="3:18" x14ac:dyDescent="0.35">
      <c r="C8" s="21" t="s">
        <v>3</v>
      </c>
      <c r="D8" s="25">
        <f>COUNTIFS(Sheet1!$C:$C,"On Hold",Sheet1!$G:$G,"VAL-Edge Ass-Post to Leaflet",Sheet1!$D:$D,"LOTUS EDGE 23MM VALVE ASSEMBLY PENANG")</f>
        <v>0</v>
      </c>
      <c r="E8" s="25">
        <f>COUNTIFS(Sheet1!$C:$C,"On Hold",Sheet1!$G:$G,"VAL-Edge Ass-Post to Leaflet",Sheet1!$D:$D,"LOTUS EDGE 27 MM VALVE ASSEMBLY")</f>
        <v>2</v>
      </c>
      <c r="F8" s="25">
        <f>COUNTIFS(Sheet1!$C:$C,"On Hold",Sheet1!$G:$G,"VAL-STITCH-POST TO LEAFLET25",Sheet1!$D:$D,"LOTUS EDGE STITCHED LEAFLET BSC - 25MM")</f>
        <v>3</v>
      </c>
      <c r="G8" s="27"/>
      <c r="H8" s="27"/>
      <c r="I8" s="27" t="s">
        <v>125</v>
      </c>
      <c r="J8" s="24">
        <f>COUNTIFS(Sheet1!$C:$C,"Available",Sheet1!$G:$G,"VAL-Edge Ass-Post to Leaflet",Sheet1!$D:$D,"LOTUS EDGE 23MM VALVE ASSEMBLY PENANG")</f>
        <v>0</v>
      </c>
      <c r="K8" s="24">
        <f>COUNTIFS(Sheet1!$C:$C,"Available",Sheet1!$G:$G,"VAL-Edge Ass-Post to Leaflet",Sheet1!$D:$D,"LOTUS EDGE 27 MM VALVE ASSEMBLY")</f>
        <v>9</v>
      </c>
      <c r="L8" s="24">
        <f>COUNTIFS(Sheet1!$C:$C,"Available",Sheet1!$G:$G,"VAL-STITCH-POST TO LEAFLET25",Sheet1!$D:$D,"LOTUS EDGE STITCHED LEAFLET BSC - 25MM")</f>
        <v>4</v>
      </c>
      <c r="M8" s="23">
        <f t="shared" si="0"/>
        <v>13</v>
      </c>
    </row>
    <row r="9" spans="3:18" x14ac:dyDescent="0.35">
      <c r="C9" s="19" t="s">
        <v>4</v>
      </c>
      <c r="D9" s="24">
        <f>COUNTIFS(Sheet1!$C:$C,"On Hold",Sheet1!$G:$G,"VAL-Edge Ass-CREATE ORDER",Sheet1!$D:$D,"LOTUS EDGE 23MM VALVE ASSEMBLY PENANG")</f>
        <v>0</v>
      </c>
      <c r="E9" s="24">
        <f>COUNTIFS(Sheet1!$C:$C,"On Hold",Sheet1!$G:$G,"VAL-Edge Ass-CREATE ORDER",Sheet1!$D:$D,"LOTUS EDGE 27 MM VALVE ASSEMBLY")</f>
        <v>0</v>
      </c>
      <c r="F9" s="35">
        <f>COUNTIFS(Sheet1!$C:$C,"On Hold",Sheet1!$G:$G,"VAL-Edge Ass-CREATE ORDER25",Sheet1!$D:$D,"LOTUS EDGE 25MM VALVE ASSEMBLY")</f>
        <v>0</v>
      </c>
      <c r="G9" s="30">
        <f>COUNTIFS(Sheet1!$C:$C,"Not Started",Sheet1!$D:$D,"LOTUS EDGE 23MM VALVE ASSEMBLY PENANG")</f>
        <v>70</v>
      </c>
      <c r="H9" s="30">
        <f>COUNTIFS(Sheet1!$C:$C,"Not Started",Sheet1!$D:$D,"LOTUS EDGE 27 MM VALVE ASSEMBLY")</f>
        <v>1</v>
      </c>
      <c r="I9" s="24">
        <f>COUNTIFS(Sheet1!$C:$C,"Not Started",Sheet1!$D:$D,"LOTUS EDGE 25MM VALVE ASSEMBLY")</f>
        <v>108</v>
      </c>
      <c r="J9" s="24">
        <f>COUNTIFS(Sheet1!$C:$C,"Available",Sheet1!$G:$G,"VAL-Edge Ass-CREATE ORDER",Sheet1!$D:$D,"LOTUS EDGE 23MM VALVE ASSEMBLY PENANG")</f>
        <v>0</v>
      </c>
      <c r="K9" s="37">
        <f>COUNTIFS(Sheet1!$C:$C,"Available",Sheet1!$G:$G,"VAL-Edge Ass-CREATE ORDER",Sheet1!$D:$D,"LOTUS EDGE 27 MM VALVE ASSEMBLY")</f>
        <v>1</v>
      </c>
      <c r="L9" s="24">
        <f>COUNTIFS(Sheet1!$C:$C,"Available",Sheet1!$G:$G,"VAL-Edge Ass-CREATE ORDER25",Sheet1!$D:$D,"LOTUS EDGE 25MM VALVE ASSEMBLY")</f>
        <v>9</v>
      </c>
      <c r="M9" s="23">
        <f t="shared" si="0"/>
        <v>189</v>
      </c>
    </row>
    <row r="10" spans="3:18" x14ac:dyDescent="0.35">
      <c r="C10" s="20" t="s">
        <v>124</v>
      </c>
      <c r="D10" s="24">
        <f>COUNTIFS(Sheet1!$C:$C,"On Hold",Sheet1!$G:$G,"VAL-STITCH-STITCH INSPECT",Sheet1!$D:$D,"SA4645 - 23MM STITCHED LEAFLET")</f>
        <v>0</v>
      </c>
      <c r="E10" s="35">
        <f>COUNTIFS(Sheet1!$C:$C,"On Hold",Sheet1!$G:$G,"VAL-STITCH-STITCH INSPECT",Sheet1!$D:$D,"SA4646 - 27MM STITCHED LEAFLET CE")</f>
        <v>1</v>
      </c>
      <c r="F10" s="24">
        <f>COUNTIFS(Sheet1!$C:$C,"On Hold",Sheet1!$G:$G,"VAL-STITCH-STITCH INSPECT25",Sheet1!$D:$D,"LOTUS EDGE STITCHED LEAFLET BSC - 25MM")</f>
        <v>0</v>
      </c>
      <c r="G10" s="38"/>
      <c r="H10" s="38"/>
      <c r="I10" s="38"/>
      <c r="J10" s="24">
        <f>COUNTIFS(Sheet1!$C:$C,"Available",Sheet1!$G:$G,"VAL-STITCH-STITCH INSPECT",Sheet1!$D:$D,"SA4645 - 23MM STITCHED LEAFLET")</f>
        <v>0</v>
      </c>
      <c r="K10" s="37">
        <f>COUNTIFS(Sheet1!$C:$C,"Available",Sheet1!$G:$G,"VAL-STITCH-STITCH INSPECT",Sheet1!$D:$D,"SA4646 - 27MM STITCHED LEAFLET CE")</f>
        <v>18</v>
      </c>
      <c r="L10" s="24">
        <f>COUNTIFS(Sheet1!$C:$C,"Available",Sheet1!$G:$G,"VAL-STITCH-STITCH INSPECT25",Sheet1!$D:$D,"LOTUS EDGE STITCHED LEAFLET BSC - 25MM")</f>
        <v>12</v>
      </c>
      <c r="M10" s="23">
        <f t="shared" si="0"/>
        <v>30</v>
      </c>
    </row>
    <row r="11" spans="3:18" x14ac:dyDescent="0.35">
      <c r="C11" s="20" t="s">
        <v>5</v>
      </c>
      <c r="D11" s="24">
        <f>COUNTIFS(Sheet1!$C:$C,"On Hold",Sheet1!$G:$G,"VAL-Edge Ass-Buckle to Braid",Sheet1!$D:$D,"LOTUS EDGE 23MM VALVE ASSEMBLY PENANG")</f>
        <v>0</v>
      </c>
      <c r="E11" s="35">
        <f>COUNTIFS(Sheet1!$C:$C,"On Hold",Sheet1!$G:$G,"VAL-Edge Ass-Buckle to Braid",Sheet1!$D:$D,"LOTUS EDGE 27 MM VALVE ASSEMBLY")</f>
        <v>0</v>
      </c>
      <c r="F11" s="24">
        <f>COUNTIFS(Sheet1!$C:$C,"On Hold",Sheet1!$G:$G,"VAL-Edge Ass-Buckle to Braid25",Sheet1!$D:$D,"LOTUS EDGE 25MM VALVE ASSEMBLY")</f>
        <v>0</v>
      </c>
      <c r="G11" s="38"/>
      <c r="H11" s="38"/>
      <c r="I11" s="38"/>
      <c r="J11" s="24">
        <f>COUNTIFS(Sheet1!$C:$C,"Available",Sheet1!$G:$G,"VAL-Edge Ass-Buckle to Braid",Sheet1!$D:$D,"LOTUS EDGE 23MM VALVE ASSEMBLY PENANG")</f>
        <v>0</v>
      </c>
      <c r="K11" s="37">
        <f>COUNTIFS(Sheet1!$C:$C,"Available",Sheet1!$G:$G,"VAL-Edge Ass-Buckle to Braid",Sheet1!$D:$D,"LOTUS EDGE 27 MM VALVE ASSEMBLY")</f>
        <v>0</v>
      </c>
      <c r="L11" s="24">
        <f>COUNTIFS(Sheet1!$C:$C,"Available",Sheet1!$G:$G,"VAL-Edge Ass-Buckle to Braid25",Sheet1!$D:$D,"LOTUS EDGE 25MM VALVE ASSEMBLY")</f>
        <v>0</v>
      </c>
      <c r="M11" s="23">
        <f t="shared" si="0"/>
        <v>0</v>
      </c>
    </row>
    <row r="12" spans="3:18" x14ac:dyDescent="0.35">
      <c r="C12" s="20" t="s">
        <v>6</v>
      </c>
      <c r="D12" s="24">
        <f>COUNTIFS(Sheet1!$C:$C,"On Hold",Sheet1!$G:$G,"VAL-Edge Ass-Buckle-Braid Ins",Sheet1!$D:$D,"LOTUS EDGE 23MM VALVE ASSEMBLY PENANG")</f>
        <v>0</v>
      </c>
      <c r="E12" s="35">
        <f>COUNTIFS(Sheet1!$C:$C,"On Hold",Sheet1!$G:$G,"VAL-Edge Ass-Buckle-Braid Ins",Sheet1!$D:$D,"LOTUS EDGE 27 MM VALVE ASSEMBLY")</f>
        <v>0</v>
      </c>
      <c r="F12" s="24">
        <f>COUNTIFS(Sheet1!$C:$C,"On Hold",Sheet1!$G:$G,"VAL-Edge Ass-Buckle-Braid In25",Sheet1!$D:$D,"LOTUS EDGE 25MM VALVE ASSEMBLY")</f>
        <v>0</v>
      </c>
      <c r="G12" s="38"/>
      <c r="H12" s="38"/>
      <c r="I12" s="38"/>
      <c r="J12" s="24">
        <f>COUNTIFS(Sheet1!$C:$C,"Available",Sheet1!$G:$G,"VAL-Edge Ass-Buckle-Braid Ins",Sheet1!$D:$D,"LOTUS EDGE 23MM VALVE ASSEMBLY PENANG")</f>
        <v>0</v>
      </c>
      <c r="K12" s="37">
        <f>COUNTIFS(Sheet1!$C:$C,"Available",Sheet1!$G:$G,"VAL-Edge Ass-Buckle-Braid Ins",Sheet1!$D:$D,"LOTUS EDGE 27 MM VALVE ASSEMBLY")</f>
        <v>1</v>
      </c>
      <c r="L12" s="24">
        <f>COUNTIFS(Sheet1!$C:$C,"Available",Sheet1!$G:$G,"VAL-Edge Ass-Buckle-Braid In25",Sheet1!$D:$D,"LOTUS EDGE 25MM VALVE ASSEMBLY")</f>
        <v>5</v>
      </c>
      <c r="M12" s="23">
        <f t="shared" si="0"/>
        <v>6</v>
      </c>
    </row>
    <row r="13" spans="3:18" x14ac:dyDescent="0.35">
      <c r="C13" s="20" t="s">
        <v>7</v>
      </c>
      <c r="D13" s="24">
        <f>COUNTIFS(Sheet1!$C:$C,"On Hold",Sheet1!$G:$G,"VAL-Edge Ass-Post Leaflet Ins",Sheet1!$D:$D,"LOTUS EDGE 23MM VALVE ASSEMBLY PENANG")</f>
        <v>0</v>
      </c>
      <c r="E13" s="35">
        <f>COUNTIFS(Sheet1!$C:$C,"On Hold",Sheet1!$G:$G,"VAL-Edge Ass-Post Leaflet Ins",Sheet1!$D:$D,"LOTUS EDGE 27 MM VALVE ASSEMBLY")</f>
        <v>0</v>
      </c>
      <c r="F13" s="24">
        <f>COUNTIFS(Sheet1!$C:$C,"On Hold",Sheet1!$G:$G,"VAL-Edge Ass-Lashing-Braid25",Sheet1!$D:$D,"LOTUS EDGE 25MM VALVE ASSEMBLY")</f>
        <v>0</v>
      </c>
      <c r="G13" s="38"/>
      <c r="H13" s="38"/>
      <c r="I13" s="38"/>
      <c r="J13" s="24">
        <f>COUNTIFS(Sheet1!$C:$C,"Available",Sheet1!$G:$G,"VAL-Edge Ass-Post Leaflet Ins",Sheet1!$D:$D,"LOTUS EDGE 23MM VALVE ASSEMBLY PENANG")</f>
        <v>0</v>
      </c>
      <c r="K13" s="37">
        <f>COUNTIFS(Sheet1!$C:$C,"Available",Sheet1!$G:$G,"VAL-Edge Ass-Post Leaflet Ins",Sheet1!$D:$D,"LOTUS EDGE 27 MM VALVE ASSEMBLY")</f>
        <v>29</v>
      </c>
      <c r="L13" s="24">
        <f>COUNTIFS(Sheet1!$C:$C,"Available",Sheet1!$G:$G,"VAL-Edge Ass-Lashing-Braid25",Sheet1!$D:$D,"LOTUS EDGE 25MM VALVE ASSEMBLY")</f>
        <v>40</v>
      </c>
      <c r="M13" s="23">
        <f t="shared" si="0"/>
        <v>69</v>
      </c>
    </row>
    <row r="14" spans="3:18" x14ac:dyDescent="0.35">
      <c r="C14" s="20" t="s">
        <v>8</v>
      </c>
      <c r="D14" s="24">
        <f>COUNTIFS(Sheet1!$C:$C,"On Hold",Sheet1!$G:$G,"VAL-Edge Ass-Post to Braid",Sheet1!$D:$D,"LOTUS EDGE 23MM VALVE ASSEMBLY PENANG")</f>
        <v>0</v>
      </c>
      <c r="E14" s="35">
        <f>COUNTIFS(Sheet1!$C:$C,"On Hold",Sheet1!$G:$G,"VAL-Edge Ass-Post to Braid",Sheet1!$D:$D,"LOTUS EDGE 27 MM VALVE ASSEMBLY")</f>
        <v>1</v>
      </c>
      <c r="F14" s="24">
        <f>COUNTIFS(Sheet1!$C:$C,"On Hold",Sheet1!$G:$G,"VAL-Edge Ass-Post to Braid25",Sheet1!$D:$D,"LOTUS EDGE 25MM VALVE ASSEMBLY")</f>
        <v>1</v>
      </c>
      <c r="G14" s="38"/>
      <c r="H14" s="38"/>
      <c r="I14" s="38"/>
      <c r="J14" s="24">
        <f>COUNTIFS(Sheet1!$C:$C,"Available",Sheet1!$G:$G,"VAL-Edge Ass-Post to Braid",Sheet1!$D:$D,"LOTUS EDGE 23MM VALVE ASSEMBLY PENANG")</f>
        <v>0</v>
      </c>
      <c r="K14" s="37">
        <f>COUNTIFS(Sheet1!$C:$C,"Available",Sheet1!$G:$G,"VAL-Edge Ass-Post to Braid",Sheet1!$D:$D,"LOTUS EDGE 27 MM VALVE ASSEMBLY")</f>
        <v>13</v>
      </c>
      <c r="L14" s="24">
        <f>COUNTIFS(Sheet1!$C:$C,"Available",Sheet1!$G:$G,"VAL-Edge Ass-Post to Braid25",Sheet1!$D:$D,"LOTUS EDGE 25MM VALVE ASSEMBLY")</f>
        <v>9</v>
      </c>
      <c r="M14" s="23">
        <f t="shared" si="0"/>
        <v>22</v>
      </c>
    </row>
    <row r="15" spans="3:18" x14ac:dyDescent="0.35">
      <c r="C15" s="20" t="s">
        <v>9</v>
      </c>
      <c r="D15" s="24">
        <f>COUNTIFS(Sheet1!$C:$C,"On Hold",Sheet1!$G:$G,"VAL-Edge Ass-Post Braid Insp",Sheet1!$D:$D,"LOTUS EDGE 23MM VALVE ASSEMBLY PENANG")</f>
        <v>0</v>
      </c>
      <c r="E15" s="35">
        <f>COUNTIFS(Sheet1!$C:$C,"On Hold",Sheet1!$G:$G,"VAL-Edge Ass-Post Braid Insp",Sheet1!$D:$D,"LOTUS EDGE 27 MM VALVE ASSEMBLY")</f>
        <v>0</v>
      </c>
      <c r="F15" s="24">
        <f>COUNTIFS(Sheet1!$C:$C,"On Hold",Sheet1!$G:$G,"VAL-Edge Ass-Post Braid Insp25",Sheet1!$D:$D,"LOTUS EDGE 25MM VALVE ASSEMBLY")</f>
        <v>0</v>
      </c>
      <c r="G15" s="38"/>
      <c r="H15" s="38"/>
      <c r="I15" s="38"/>
      <c r="J15" s="24">
        <f>COUNTIFS(Sheet1!$C:$C,"Available",Sheet1!$G:$G,"VAL-Edge Ass-Post Braid Insp",Sheet1!$D:$D,"LOTUS EDGE 23MM VALVE ASSEMBLY PENANG")</f>
        <v>0</v>
      </c>
      <c r="K15" s="37">
        <f>COUNTIFS(Sheet1!$C:$C,"Available",Sheet1!$G:$G,"VAL-Edge Ass-Post Braid Insp",Sheet1!$D:$D,"LOTUS EDGE 27 MM VALVE ASSEMBLY")</f>
        <v>75</v>
      </c>
      <c r="L15" s="24">
        <f>COUNTIFS(Sheet1!$C:$C,"Available",Sheet1!$G:$G,"VAL-Edge Ass-Post Braid Insp25",Sheet1!$D:$D,"LOTUS EDGE 25MM VALVE ASSEMBLY")</f>
        <v>39</v>
      </c>
      <c r="M15" s="23">
        <f t="shared" si="0"/>
        <v>114</v>
      </c>
    </row>
    <row r="16" spans="3:18" x14ac:dyDescent="0.35">
      <c r="C16" s="20" t="s">
        <v>10</v>
      </c>
      <c r="D16" s="24">
        <f>COUNTIFS(Sheet1!$C:$C,"On Hold",Sheet1!$G:$G,"VAL-Edge Ass-Seal to Leaflet",Sheet1!$D:$D,"LOTUS EDGE 23MM VALVE ASSEMBLY PENANG")</f>
        <v>0</v>
      </c>
      <c r="E16" s="35">
        <f>COUNTIFS(Sheet1!$C:$C,"On Hold",Sheet1!$G:$G,"VAL-Edge Ass-Seal to Leaflet",Sheet1!$D:$D,"LOTUS EDGE 27 MM VALVE ASSEMBLY")</f>
        <v>0</v>
      </c>
      <c r="F16" s="24">
        <f>COUNTIFS(Sheet1!$C:$C,"On Hold",Sheet1!$G:$G,"VAL-Edge Ass-Seal to Leaflet25",Sheet1!$D:$D,"LOTUS EDGE 25MM VALVE ASSEMBLY")</f>
        <v>0</v>
      </c>
      <c r="G16" s="38"/>
      <c r="H16" s="38"/>
      <c r="I16" s="38"/>
      <c r="J16" s="24">
        <f>COUNTIFS(Sheet1!$C:$C,"Available",Sheet1!$G:$G,"VAL-Edge Ass-Seal to Leaflet",Sheet1!$D:$D,"LOTUS EDGE 23MM VALVE ASSEMBLY PENANG")</f>
        <v>0</v>
      </c>
      <c r="K16" s="37">
        <f>COUNTIFS(Sheet1!$C:$C,"Available",Sheet1!$G:$G,"VAL-Edge Ass-Seal to Leaflet",Sheet1!$D:$D,"LOTUS EDGE 27 MM VALVE ASSEMBLY")</f>
        <v>40</v>
      </c>
      <c r="L16" s="24">
        <f>COUNTIFS(Sheet1!$C:$C,"Available",Sheet1!$G:$G,"VAL-Edge Ass-Seal to Leaflet25",Sheet1!$D:$D,"LOTUS EDGE 25MM VALVE ASSEMBLY")</f>
        <v>9</v>
      </c>
      <c r="M16" s="23">
        <f t="shared" si="0"/>
        <v>49</v>
      </c>
    </row>
    <row r="17" spans="3:13" x14ac:dyDescent="0.35">
      <c r="C17" s="20" t="s">
        <v>11</v>
      </c>
      <c r="D17" s="24">
        <f>COUNTIFS(Sheet1!$C:$C,"On Hold",Sheet1!$G:$G,"VAL-Edge Ass-Seal to Braid",Sheet1!$D:$D,"LOTUS EDGE 23MM VALVE ASSEMBLY PENANG")</f>
        <v>0</v>
      </c>
      <c r="E17" s="35">
        <f>COUNTIFS(Sheet1!$C:$C,"On Hold",Sheet1!$G:$G,"VAL-Edge Ass-Seal to Braid",Sheet1!$D:$D,"LOTUS EDGE 27 MM VALVE ASSEMBLY")</f>
        <v>0</v>
      </c>
      <c r="F17" s="24">
        <f>COUNTIFS(Sheet1!$C:$C,"On Hold",Sheet1!$G:$G,"VAL-Edge Ass-Seal to Braid25",Sheet1!$D:$D,"LOTUS EDGE 25MM VALVE ASSEMBLY")</f>
        <v>0</v>
      </c>
      <c r="G17" s="38"/>
      <c r="H17" s="38"/>
      <c r="I17" s="38"/>
      <c r="J17" s="24">
        <f>COUNTIFS(Sheet1!$C:$C,"Available",Sheet1!$G:$G,"VAL-Edge Ass-Seal to Braid",Sheet1!$D:$D,"LOTUS EDGE 23MM VALVE ASSEMBLY PENANG")</f>
        <v>0</v>
      </c>
      <c r="K17" s="37">
        <f>COUNTIFS(Sheet1!$C:$C,"Available",Sheet1!$G:$G,"VAL-Edge Ass-Seal to Braid",Sheet1!$D:$D,"LOTUS EDGE 27 MM VALVE ASSEMBLY")</f>
        <v>2</v>
      </c>
      <c r="L17" s="24">
        <f>COUNTIFS(Sheet1!$C:$C,"Available",Sheet1!$G:$G,"VAL-Edge Ass-Seal to Braid25",Sheet1!$D:$D,"LOTUS EDGE 25MM VALVE ASSEMBLY")</f>
        <v>2</v>
      </c>
      <c r="M17" s="23">
        <f t="shared" si="0"/>
        <v>4</v>
      </c>
    </row>
    <row r="18" spans="3:13" x14ac:dyDescent="0.35">
      <c r="C18" s="20" t="s">
        <v>12</v>
      </c>
      <c r="D18" s="24">
        <f>COUNTIFS(Sheet1!$C:$C,"On Hold",Sheet1!$G:$G,"VAL-Edge Ass-HDT",Sheet1!$D:$D,"LOTUS EDGE 23MM VALVE ASSEMBLY PENANG")</f>
        <v>0</v>
      </c>
      <c r="E18" s="35">
        <f>COUNTIFS(Sheet1!$C:$C,"On Hold",Sheet1!$G:$G,"VAL-Edge Ass-HDT",Sheet1!$D:$D,"LOTUS EDGE 27 MM VALVE ASSEMBLY")</f>
        <v>2</v>
      </c>
      <c r="F18" s="24">
        <f>COUNTIFS(Sheet1!$C:$C,"On Hold",Sheet1!$G:$G,"VAL-Edge Ass-HDT25",Sheet1!$D:$D,"LOTUS EDGE 25MM VALVE ASSEMBLY")</f>
        <v>1</v>
      </c>
      <c r="G18" s="38"/>
      <c r="H18" s="38"/>
      <c r="I18" s="38"/>
      <c r="J18" s="24">
        <f>COUNTIFS(Sheet1!$C:$C,"Available",Sheet1!$G:$G,"VAL-Edge Ass-HDT",Sheet1!$D:$D,"LOTUS EDGE 23MM VALVE ASSEMBLY PENANG")</f>
        <v>0</v>
      </c>
      <c r="K18" s="37">
        <f>COUNTIFS(Sheet1!$C:$C,"Available",Sheet1!$G:$G,"VAL-Edge Ass-HDT",Sheet1!$D:$D,"LOTUS EDGE 27 MM VALVE ASSEMBLY")</f>
        <v>3</v>
      </c>
      <c r="L18" s="24">
        <f>COUNTIFS(Sheet1!$C:$C,"Available",Sheet1!$G:$G,"VAL-Edge Ass-HDT25",Sheet1!$D:$D,"LOTUS EDGE 25MM VALVE ASSEMBLY")</f>
        <v>0</v>
      </c>
      <c r="M18" s="23">
        <f t="shared" si="0"/>
        <v>3</v>
      </c>
    </row>
    <row r="19" spans="3:13" x14ac:dyDescent="0.35">
      <c r="C19" s="20" t="s">
        <v>101</v>
      </c>
      <c r="D19" s="24">
        <f>COUNTIFS(Sheet1!$C:$C,"On Hold",Sheet1!$G:$G,"VAL-Edge Ass-HDT Insp",Sheet1!$D:$D,"LOTUS EDGE 23MM VALVE ASSEMBLY PENANG")</f>
        <v>0</v>
      </c>
      <c r="E19" s="35">
        <f>COUNTIFS(Sheet1!$C:$C,"On Hold",Sheet1!$G:$G,"VAL-Edge Ass-HDT Insp",Sheet1!$D:$D,"LOTUS EDGE 27 MM VALVE ASSEMBLY")</f>
        <v>4</v>
      </c>
      <c r="F19" s="24">
        <f>COUNTIFS(Sheet1!$C:$C,"On Hold",Sheet1!$G:$G,"VAL-Edge Ass-HDT Insp25",Sheet1!$D:$D,"LOTUS EDGE 25MM VALVE ASSEMBLY")</f>
        <v>0</v>
      </c>
      <c r="G19" s="38"/>
      <c r="H19" s="38"/>
      <c r="I19" s="38"/>
      <c r="J19" s="24">
        <f>COUNTIFS(Sheet1!$C:$C,"Available",Sheet1!$G:$G,"VAL-Edge Ass-HDT Insp",Sheet1!$D:$D,"LOTUS EDGE 23MM VALVE ASSEMBLY PENANG")</f>
        <v>0</v>
      </c>
      <c r="K19" s="37">
        <f>COUNTIFS(Sheet1!$C:$C,"Available",Sheet1!$G:$G,"VAL-Edge Ass-HDT Insp",Sheet1!$D:$D,"LOTUS EDGE 27 MM VALVE ASSEMBLY")</f>
        <v>11</v>
      </c>
      <c r="L19" s="24">
        <f>COUNTIFS(Sheet1!$C:$C,"Available",Sheet1!$G:$G,"VAL-Edge Ass-HDT Insp25",Sheet1!$D:$D,"LOTUS EDGE 25MM VALVE ASSEMBLY")</f>
        <v>3</v>
      </c>
      <c r="M19" s="23">
        <f t="shared" si="0"/>
        <v>14</v>
      </c>
    </row>
    <row r="20" spans="3:13" x14ac:dyDescent="0.35">
      <c r="C20" s="21" t="s">
        <v>104</v>
      </c>
      <c r="D20" s="25">
        <f>COUNTIFS(Sheet1!$C:$C,"On Hold",Sheet1!$G:$G,"VAL-Edge Ass-FQC",Sheet1!$D:$D,"LOTUS EDGE 23MM VALVE ASSEMBLY PENANG")</f>
        <v>0</v>
      </c>
      <c r="E20" s="36">
        <f>COUNTIFS(Sheet1!$C:$C,"On Hold",Sheet1!$G:$G,"VAL-Edge Ass-FQC",Sheet1!$D:$D,"LOTUS EDGE 27 MM VALVE ASSEMBLY")</f>
        <v>0</v>
      </c>
      <c r="F20" s="25">
        <f>COUNTIFS(Sheet1!$C:$C,"On Hold",Sheet1!$G:$G,"VAL-Edge Ass-FQC25",Sheet1!$D:$D,"LOTUS EDGE 25MM VALVE ASSEMBLY")</f>
        <v>0</v>
      </c>
      <c r="G20" s="39"/>
      <c r="H20" s="39"/>
      <c r="I20" s="39"/>
      <c r="J20" s="24">
        <f>COUNTIFS(Sheet1!$C:$C,"Available",Sheet1!$G:$G,"VAL-Edge Ass-FQC",Sheet1!$D:$D,"LOTUS EDGE 23MM VALVE ASSEMBLY PENANG")</f>
        <v>0</v>
      </c>
      <c r="K20" s="37">
        <f>COUNTIFS(Sheet1!$C:$C,"Available",Sheet1!$G:$G,"VAL-Edge Ass-FQC",Sheet1!$D:$D,"LOTUS EDGE 27 MM VALVE ASSEMBLY")</f>
        <v>0</v>
      </c>
      <c r="L20" s="24">
        <f>COUNTIFS(Sheet1!$C:$C,"Available",Sheet1!$G:$G,"VAL-Edge Ass-FQC25",Sheet1!$D:$D,"LOTUS EDGE 25MM VALVE ASSEMBLY")</f>
        <v>0</v>
      </c>
      <c r="M20" s="23">
        <f t="shared" si="0"/>
        <v>0</v>
      </c>
    </row>
    <row r="21" spans="3:13" x14ac:dyDescent="0.35">
      <c r="C21" s="21" t="s">
        <v>102</v>
      </c>
      <c r="D21" s="25">
        <f>COUNTIFS(Sheet1!$C:$C,"On Hold",Sheet1!$G:$G,"VAL-Edge Ass-Holder Insert",Sheet1!$D:$D,"LOTUS EDGE 23MM VALVE ASSEMBLY PENANG")</f>
        <v>0</v>
      </c>
      <c r="E21" s="36">
        <f>COUNTIFS(Sheet1!$C:$C,"On Hold",Sheet1!$G:$G,"VAL-Edge Ass-Holder Insert",Sheet1!$D:$D,"LOTUS EDGE 27 MM VALVE ASSEMBLY")</f>
        <v>0</v>
      </c>
      <c r="F21" s="25">
        <f>COUNTIFS(Sheet1!$C:$C,"On Hold",Sheet1!$G:$G,"VAL-Edge Ass-Holder Insert25",Sheet1!$D:$D,"LOTUS EDGE 25MM VALVE ASSEMBLY")</f>
        <v>0</v>
      </c>
      <c r="G21" s="39"/>
      <c r="H21" s="39"/>
      <c r="I21" s="39"/>
      <c r="J21" s="24">
        <f>COUNTIFS(Sheet1!$C:$C,"Available",Sheet1!$G:$G,"VAL-Edge Ass-Holder Insert",Sheet1!$D:$D,"LOTUS EDGE 23MM VALVE ASSEMBLY PENANG")</f>
        <v>0</v>
      </c>
      <c r="K21" s="37">
        <f>COUNTIFS(Sheet1!$C:$C,"Available",Sheet1!$G:$G,"VAL-Edge Ass-Holder Insert",Sheet1!$D:$D,"LOTUS EDGE 27 MM VALVE ASSEMBLY")</f>
        <v>11</v>
      </c>
      <c r="L21" s="24">
        <f>COUNTIFS(Sheet1!$C:$C,"Available",Sheet1!$G:$G,"VAL-Edge Ass-Holder Insert25",Sheet1!$D:$D,"LOTUS EDGE 25MM VALVE ASSEMBLY")</f>
        <v>9</v>
      </c>
      <c r="M21" s="23">
        <f t="shared" si="0"/>
        <v>20</v>
      </c>
    </row>
    <row r="22" spans="3:13" x14ac:dyDescent="0.35">
      <c r="C22" s="20" t="s">
        <v>103</v>
      </c>
      <c r="D22" s="24">
        <f>COUNTIFS(Sheet1!$C:$C,"On Hold",Sheet1!$G:$G,"VAL - Edge Ass - GIPA BRP",Sheet1!$D:$D,"LOTUS EDGE 23MM VALVE ASSEMBLY PENANG")</f>
        <v>0</v>
      </c>
      <c r="E22" s="35">
        <f>COUNTIFS(Sheet1!$C:$C,"On Hold",Sheet1!$G:$G,"VAL - Edge Ass - GIPA BRP",Sheet1!$D:$D,"LOTUS EDGE 27 MM VALVE ASSEMBLY")</f>
        <v>0</v>
      </c>
      <c r="F22" s="24">
        <f>COUNTIFS(Sheet1!$C:$C,"On Hold",Sheet1!$G:$G,"VAL - Edge Ass - GIPA BRP25",Sheet1!$D:$D,"LOTUS EDGE 25MM VALVE ASSEMBLY")</f>
        <v>0</v>
      </c>
      <c r="G22" s="38"/>
      <c r="H22" s="38"/>
      <c r="I22" s="38"/>
      <c r="J22" s="24">
        <f>COUNTIFS(Sheet1!$C:$C,"Available",Sheet1!$G:$G,"VAL - Edge Ass - GIPA BRP",Sheet1!$D:$D,"LOTUS EDGE 23MM VALVE ASSEMBLY PENANG")</f>
        <v>0</v>
      </c>
      <c r="K22" s="37">
        <f>COUNTIFS(Sheet1!$C:$C,"Available",Sheet1!$G:$G,"VAL - Edge Ass - GIPA BRP",Sheet1!$D:$D,"LOTUS EDGE 27 MM VALVE ASSEMBLY")</f>
        <v>3</v>
      </c>
      <c r="L22" s="24">
        <f>COUNTIFS(Sheet1!$C:$C,"Available",Sheet1!$G:$G,"VAL - Edge Ass - GIPA BRP25",Sheet1!$D:$D,"LOTUS EDGE 25MM VALVE ASSEMBLY")</f>
        <v>0</v>
      </c>
      <c r="M22" s="23">
        <f t="shared" si="0"/>
        <v>3</v>
      </c>
    </row>
    <row r="23" spans="3:13" x14ac:dyDescent="0.35">
      <c r="C23" s="20" t="s">
        <v>109</v>
      </c>
      <c r="D23" s="24">
        <f>COUNTIFS(Sheet1!$C:$C,"On Hold",Sheet1!$G:$G,"VAL-Edge Ass-Valve Packaging",Sheet1!$D:$D,"LOTUS EDGE 23MM VALVE ASSEMBLY PENANG")</f>
        <v>0</v>
      </c>
      <c r="E23" s="35">
        <f>COUNTIFS(Sheet1!$C:$C,"On Hold",Sheet1!$G:$G,"VAL-Edge Ass-Valve Packaging",Sheet1!$D:$D,"LOTUS EDGE 27 MM VALVE ASSEMBLY")</f>
        <v>0</v>
      </c>
      <c r="F23" s="24">
        <f>COUNTIFS(Sheet1!$C:$C,"On Hold",Sheet1!$G:$G,"VAL-Edge Ass-Valve Packaging25",Sheet1!$D:$D,"LOTUS EDGE 25MM VALVE ASSEMBLY")</f>
        <v>0</v>
      </c>
      <c r="G23" s="38"/>
      <c r="H23" s="38"/>
      <c r="I23" s="38"/>
      <c r="J23" s="24">
        <f>COUNTIFS(Sheet1!$C:$C,"Available",Sheet1!$G:$G,"VAL-Edge Ass-Valve Packaging",Sheet1!$D:$D,"LOTUS EDGE 23MM VALVE ASSEMBLY PENANG")</f>
        <v>0</v>
      </c>
      <c r="K23" s="37">
        <f>COUNTIFS(Sheet1!$C:$C,"Available",Sheet1!$G:$G,"VAL-Edge Ass-Valve Packaging",Sheet1!$D:$D,"LOTUS EDGE 27 MM VALVE ASSEMBLY")</f>
        <v>0</v>
      </c>
      <c r="L23" s="24">
        <f>COUNTIFS(Sheet1!$C:$C,"Available",Sheet1!$G:$G,"VAL-Edge Ass-Valve Packaging25",Sheet1!$D:$D,"LOTUS EDGE 25MM VALVE ASSEMBLY")</f>
        <v>0</v>
      </c>
      <c r="M23" s="23">
        <f t="shared" si="0"/>
        <v>0</v>
      </c>
    </row>
    <row r="24" spans="3:13" ht="15" thickBot="1" x14ac:dyDescent="0.4">
      <c r="D24" s="22">
        <f>SUM(D5:D23)</f>
        <v>0</v>
      </c>
      <c r="E24" s="22">
        <f t="shared" ref="E24:F24" si="1">SUM(E5:E23)</f>
        <v>11</v>
      </c>
      <c r="F24" s="40">
        <f t="shared" si="1"/>
        <v>6</v>
      </c>
      <c r="J24" s="40">
        <f>SUM(J5:J23)</f>
        <v>0</v>
      </c>
      <c r="K24" s="22">
        <f>SUM(K5:K23)</f>
        <v>245</v>
      </c>
      <c r="L24" s="22">
        <f>SUM(L5:L23)</f>
        <v>147</v>
      </c>
    </row>
    <row r="25" spans="3:13" ht="15" thickTop="1" x14ac:dyDescent="0.35"/>
  </sheetData>
  <mergeCells count="6">
    <mergeCell ref="C2:C4"/>
    <mergeCell ref="M2:M4"/>
    <mergeCell ref="D2:L2"/>
    <mergeCell ref="J3:L3"/>
    <mergeCell ref="D3:F3"/>
    <mergeCell ref="G3:I3"/>
  </mergeCells>
  <conditionalFormatting sqref="M5:M23">
    <cfRule type="cellIs" dxfId="0" priority="1" operator="greaterThanOrEqual">
      <formula>60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Ching, Kam Aun</dc:creator>
  <cp:lastModifiedBy>Raju, Vinod</cp:lastModifiedBy>
  <dcterms:created xsi:type="dcterms:W3CDTF">2019-10-17T14:35:53Z</dcterms:created>
  <dcterms:modified xsi:type="dcterms:W3CDTF">2020-01-08T06:20:10Z</dcterms:modified>
</cp:coreProperties>
</file>