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Risk Assessment\"/>
    </mc:Choice>
  </mc:AlternateContent>
  <bookViews>
    <workbookView xWindow="0" yWindow="0" windowWidth="23040" windowHeight="8520"/>
  </bookViews>
  <sheets>
    <sheet name="Risk Data" sheetId="1" r:id="rId1"/>
    <sheet name="Sheet3" sheetId="4" state="hidden" r:id="rId2"/>
    <sheet name="Risk Rating" sheetId="3" r:id="rId3"/>
  </sheets>
  <definedNames>
    <definedName name="_xlnm._FilterDatabase" localSheetId="0" hidden="1">'Risk Data'!$A$1:$K$35</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42" i="1" l="1"/>
  <c r="E41" i="1"/>
  <c r="D41" i="1"/>
  <c r="C41" i="1"/>
  <c r="I35" i="1"/>
  <c r="I34" i="1"/>
  <c r="I33" i="1"/>
  <c r="I32" i="1"/>
  <c r="I31" i="1"/>
  <c r="I30" i="1"/>
  <c r="I29" i="1"/>
  <c r="I28" i="1"/>
  <c r="I27" i="1"/>
  <c r="I26" i="1"/>
  <c r="I25" i="1"/>
  <c r="I24" i="1"/>
  <c r="I23" i="1"/>
  <c r="I22" i="1"/>
  <c r="I21" i="1"/>
  <c r="I20" i="1"/>
  <c r="I19" i="1"/>
  <c r="I18" i="1"/>
  <c r="I17" i="1"/>
  <c r="I16" i="1"/>
  <c r="I15" i="1"/>
  <c r="I14" i="1"/>
  <c r="I13" i="1"/>
  <c r="I12" i="1"/>
  <c r="I11" i="1"/>
  <c r="I10" i="1"/>
  <c r="I9" i="1"/>
  <c r="I8" i="1"/>
  <c r="I6" i="1"/>
  <c r="I5" i="1"/>
  <c r="I4" i="1"/>
  <c r="I3" i="1"/>
  <c r="I2" i="1"/>
  <c r="I7" i="1"/>
  <c r="D43" i="1" l="1"/>
  <c r="E42" i="1"/>
  <c r="C43" i="1"/>
  <c r="D42" i="1"/>
  <c r="E43" i="1"/>
  <c r="A3" i="1"/>
  <c r="A4" i="1" s="1"/>
  <c r="E44" i="1" l="1"/>
  <c r="D44" i="1"/>
  <c r="C44" i="1"/>
  <c r="A5" i="1"/>
  <c r="A6" i="1" s="1"/>
  <c r="A7" i="1" s="1"/>
  <c r="A8" i="1" s="1"/>
  <c r="A9" i="1" s="1"/>
  <c r="A10" i="1" l="1"/>
  <c r="A11" i="1" s="1"/>
  <c r="A12" i="1" s="1"/>
  <c r="A13" i="1" s="1"/>
  <c r="A14" i="1" s="1"/>
  <c r="A15" i="1" s="1"/>
  <c r="A16" i="1" l="1"/>
  <c r="A17" i="1" s="1"/>
  <c r="A18" i="1" s="1"/>
  <c r="A19" i="1" s="1"/>
  <c r="A20" i="1" s="1"/>
  <c r="A21" i="1" s="1"/>
  <c r="A22" i="1" s="1"/>
  <c r="A23" i="1" l="1"/>
  <c r="A24" i="1" s="1"/>
  <c r="A25" i="1" s="1"/>
  <c r="A26" i="1" s="1"/>
  <c r="A27" i="1" s="1"/>
  <c r="A28" i="1" s="1"/>
  <c r="A29" i="1" s="1"/>
  <c r="A30" i="1" s="1"/>
  <c r="A31" i="1" s="1"/>
  <c r="A32" i="1" s="1"/>
  <c r="A33" i="1" s="1"/>
  <c r="A34" i="1" s="1"/>
  <c r="A35" i="1" s="1"/>
</calcChain>
</file>

<file path=xl/sharedStrings.xml><?xml version="1.0" encoding="utf-8"?>
<sst xmlns="http://schemas.openxmlformats.org/spreadsheetml/2006/main" count="334" uniqueCount="137">
  <si>
    <t>Risk #</t>
  </si>
  <si>
    <t xml:space="preserve">Risk Category  </t>
  </si>
  <si>
    <t>Risk Description</t>
  </si>
  <si>
    <t>Control</t>
  </si>
  <si>
    <t>Commodity Trading</t>
  </si>
  <si>
    <t>Market Risk</t>
  </si>
  <si>
    <t>Commodity Price</t>
  </si>
  <si>
    <t>Risk Sub Category</t>
  </si>
  <si>
    <t>Business Unit</t>
  </si>
  <si>
    <t>RISU</t>
  </si>
  <si>
    <t>Type of Business</t>
  </si>
  <si>
    <t>Credit Risk</t>
  </si>
  <si>
    <t>Counterparty</t>
  </si>
  <si>
    <t>Preventive</t>
  </si>
  <si>
    <t>Operations Risk</t>
  </si>
  <si>
    <t>Shipping Risk</t>
  </si>
  <si>
    <t xml:space="preserve">Issues such as contamination, seizure, accident, theft, loss, and breakage may affect the material in transit and delivery to customer. </t>
  </si>
  <si>
    <t>Forex fluctuations</t>
  </si>
  <si>
    <t>Risk may arise due to inability of the buyer to pay as committed. Alternatively, even if the buyer makes the payment, situations may change in the buyer's country (International sanctions) that the funds of buyer do not reach RISU. This may lead to Bad/Doubtful debts</t>
  </si>
  <si>
    <t>Detective</t>
  </si>
  <si>
    <t>Supply Chain</t>
  </si>
  <si>
    <t>Risk of delay in cargo reaching the port due to traffic congestion &amp; port congestion. This may further attract discount claims, price reduction or dishonour of the contract in certain situations.</t>
  </si>
  <si>
    <t>Use of Barge Operations or alternative ports (PHC)</t>
  </si>
  <si>
    <t>Legal Risk</t>
  </si>
  <si>
    <t>Product liability</t>
  </si>
  <si>
    <t>Risk of infestation, for instance, in ginger - mold infestations, tobacco beetles, presence of aflotoxins. This may give rise to outright rejection of the cargo or heavy claims</t>
  </si>
  <si>
    <t>Cleaning of ginger to get rid of impurities as well as quality tests from internationally accredited labs to ensure conformity with customer standards.</t>
  </si>
  <si>
    <t>Political Risk</t>
  </si>
  <si>
    <t>Legal/Regulatory</t>
  </si>
  <si>
    <t>Contracts should be backed up with Export Credit Insurance, especially when entered into with customers whose credit history is not verifiable or when entering into contracts for the first time. Also, KYC should be implemented. Credit reports on interested buyers should be obtained before making any commitments.</t>
  </si>
  <si>
    <t>Risk of product being banned/prohibited by importing country (like Hibiscus from Nigeria being banned in Mexico). This may severely affect the revenues if majority exports are only to the banned market.</t>
  </si>
  <si>
    <t>Diversification of customer base across other geographies where the same product is in demand. Also closer watch and research to be done on importing laws/regulations and political changes in countries where the product is exported.</t>
  </si>
  <si>
    <t>Preventive / Detective Control</t>
  </si>
  <si>
    <t>Appropriate Foreign exchange policy to be drafted. Hedging through forward contracts/commodity futures can also help reduce the risk of adverse price changes</t>
  </si>
  <si>
    <t>Fall in commodity prices due to unfavourable weather conditions or drop in global demand/comsumption. This may also trigger uncertainty regarding future prices of commodities. This may lead to higher cost of inventory and constraints on cash flow.</t>
  </si>
  <si>
    <t>Road Haulage</t>
  </si>
  <si>
    <t>Huxley Transport</t>
  </si>
  <si>
    <t>Road infrastructure</t>
  </si>
  <si>
    <t>Cost inefficiency</t>
  </si>
  <si>
    <t>Opportunity loss</t>
  </si>
  <si>
    <t>Risk of frequent vehicle breakdowns or higher turnaround time for repairs/maintenance may reduce the number of operational vehicles on ground. This may result in lesser number of trips with existing customers and opportunity loss with prospective customers.</t>
  </si>
  <si>
    <t xml:space="preserve">Team of trained technicians should be readily available to make the vehicle operational within the quickest possible time. Re-order level/Danger level should be maintained and monitored for critical and high-in-demand spares.  </t>
  </si>
  <si>
    <t>Management risk</t>
  </si>
  <si>
    <t xml:space="preserve">Control &amp; Supervision </t>
  </si>
  <si>
    <t xml:space="preserve">Non-compliance with environmental regulations (for instance, CO2 emission norms) can expose the unit to potentially enormous liabilities. They can be liable to third parties for any injury caused by pollution. </t>
  </si>
  <si>
    <t xml:space="preserve">A structured, regular review process to be followed for vehicles &amp; fuel usage to ensure that vehicles are both utilized sufficiently and fuelled in line with mileage. </t>
  </si>
  <si>
    <t>Delay in dropping containers to the port due to congestion or inefficiencies of the driver may result in customer dissatisfaction. This may also affect the relationship with customers in case the importer levies penalties on the customer. The penalties if passed on to the transport division will add to the costs without any corresponding revenue gain.</t>
  </si>
  <si>
    <t>Strategic risk</t>
  </si>
  <si>
    <t>Market: Competitors</t>
  </si>
  <si>
    <t>Risk of losing business to competitors if trucks are not available on customer demand or if much higher charges are quoted than competitors or the number of days required to complete trips are higher</t>
  </si>
  <si>
    <t xml:space="preserve">Proper tracking of vehicles &amp; driver movement so as to be available for next customer. Regular market study to understand any changes in rates </t>
  </si>
  <si>
    <t>Insurance</t>
  </si>
  <si>
    <t>Risk of accidental loss or damage caused to goods while in transit.</t>
  </si>
  <si>
    <t xml:space="preserve">Goods in transit insurance policy to be taken to cover the risk of accidental damage </t>
  </si>
  <si>
    <t>Production</t>
  </si>
  <si>
    <t xml:space="preserve">Risk of adverse conditions like excessive rainfall (or extended harmattan) during harvest or planting may spoil the crop production. As a result, low quality &amp; lesser quantity of crop will be available for trading </t>
  </si>
  <si>
    <t>Pre-information to the customers on the limitations due to port congestion or other situations beyond control.</t>
  </si>
  <si>
    <t>Development of Commodity Hedging Strategy for all traded commodities to reduce the likely impact of falling prices in the future.</t>
  </si>
  <si>
    <t>Cashew processing</t>
  </si>
  <si>
    <t>Huxley Industries</t>
  </si>
  <si>
    <t>Risk of changes in Port Operation policies which can lead to higher transit time. For instance, as per a new notification, all containers have to pass through lilypond terminal. This increases the transit time.</t>
  </si>
  <si>
    <t>Use of Barge Operations or alternative ports (PHC) - Port Harcourt</t>
  </si>
  <si>
    <t>Customer satisfaction</t>
  </si>
  <si>
    <t>Settlement</t>
  </si>
  <si>
    <t>If the foreign currency depreciates, it can impact the competitiveness of RISU as an exporter. It can affect the price realization adversely</t>
  </si>
  <si>
    <t>Risk of bad/doubtful debts if credit facility is extended to export/local customers without obtaining credit report or market feedback on customer history related to payments to other suppliers.</t>
  </si>
  <si>
    <t xml:space="preserve">Tie-up with third party professionals offering credit rating &amp; historical reports on customers. </t>
  </si>
  <si>
    <t>Procurement</t>
  </si>
  <si>
    <t>Lack of a targeted buying plan according to the export market demands for specific grades may lead to lower sales realization and loss of prospective customers. For instance, if there is a consistent demand for WW240s, 320s and the buying volumes are from locations with lower size nuts, it may affect the revenues adversely.</t>
  </si>
  <si>
    <t>Joint discussions between buying, production and sales management members prior to commencement of buying season to align the RCN buying strategy with the expected customer orders during the year.</t>
  </si>
  <si>
    <t>Equipment Maintenance</t>
  </si>
  <si>
    <t>Inventory</t>
  </si>
  <si>
    <t xml:space="preserve">Risk of penalties, partial disruption of operations due to enforcement of changes in tax, immigrant policies, stringent labor laws.   </t>
  </si>
  <si>
    <t>Product Liability</t>
  </si>
  <si>
    <t>Lack of attention to quality standards, specifications, infestation, packing material design and quality may increase risk of rejection as well as claims from customers</t>
  </si>
  <si>
    <t>Employee relations</t>
  </si>
  <si>
    <t>Raw Material Price</t>
  </si>
  <si>
    <t>Information for Decision Making</t>
  </si>
  <si>
    <t>Risk of inaccurate business decisions in absence of a robust daily production reporting program. Manual maintenance of data is prone to errors and also be manipulated. Audit trails for the same cannot be established. Arriving at accurate production plan may be difficult.</t>
  </si>
  <si>
    <t>Sun Drying</t>
  </si>
  <si>
    <t>Risk of excess moisture nuts (above 8%) coming into processing if not properly sun dried prior to stacking. Nuts with high moisture content give low total useful kernels and low outturn which impacts the final yield.</t>
  </si>
  <si>
    <t>Falling prices of kernels can pose a risk and affect sales realization.</t>
  </si>
  <si>
    <t>Lack of frequent monitoring and non-review of labor performance may increase risk of absentism, labor strikes, shortage of skilled &amp; trained staff, movement to competitors. This may impact production and also increase the backlog of Work in Progress (unpeeled kernels) and also drop in quality.</t>
  </si>
  <si>
    <t>Health &amp; Safety</t>
  </si>
  <si>
    <t>Proper hygiene &amp; cleanliness including wearing of clean, suitable clothing, hairnets is important. Nuts are also prone to contamination due to aflatoxin. Neglect to these aspects increases the risk of contamination which further can damage the useful kernels</t>
  </si>
  <si>
    <t>Employee Training</t>
  </si>
  <si>
    <t xml:space="preserve">Lack of training to local staff may limit full utilization of capabilities in certain sections like hand peeling. Machine unpeeled kernels are required to be peeled by labor. Average benchmark (for instance, 8 kg per peeler) is required to be maintained so as to avoid accumulation of work in progress. </t>
  </si>
  <si>
    <t>Random samples from every lot to be tested &amp; analysed on common critical parameters. Further, lab reports to be obtained from accredited agency before loading of the consignment.</t>
  </si>
  <si>
    <t>Section supervisors and local HR co-ordinator should keep weekly team meetings to discuss and understand any issues requiring immediate attention. Incentives to be declared and paid in public so as to motivate others to perform.</t>
  </si>
  <si>
    <t>Sun drying for mandatorily 3 days and to be randomly monitored by one of the senior expats. Quality tests conducted post drying should be in presence of the Internal Auditor/Plant Manager.</t>
  </si>
  <si>
    <t>Maintaining &amp; monitoring of re-order &amp; danger levels of spares, weekly servicing of machinery, gensets. Ordering of spares should be well in advance to avoid any surprises.</t>
  </si>
  <si>
    <t>Dispatching cashew kernel consignments in accordance with contract terms for quality and shipping date is most critical. Failure to do so may not only lead to claims but also loss of a regular customer.</t>
  </si>
  <si>
    <t>Periodical training programs to key supervisors on the importance of health &amp; hygiene with the use of examples. Strengthening security controls to ensure that workers entering the factory adapt themselves to the standard required for a food grade setup.</t>
  </si>
  <si>
    <t xml:space="preserve">Risk of build-up of inventory due to lack of demand from buyers of domestic grades, rejection, husk and other by products. This may impact the liquidity. For instance, buyers for cashew nut shells are very limited in Nigeria. </t>
  </si>
  <si>
    <t>Alternative use and sale of by-products. For instance, extraction of oil from shell (CNSL) and marketing the same may bring additional revenue.</t>
  </si>
  <si>
    <t xml:space="preserve">Risk of improper fuel purchases, vehicle usage, vehicle utilization not being promptly identified. </t>
  </si>
  <si>
    <t>Risk of hiring drivers with poor track records and lack of experience may increase improper handling of trucks, increased repairs, fuel theft incidents</t>
  </si>
  <si>
    <t>Obtaining past employment history, guarantors for the drivers to be hired can reduce the risk. Also, announcing Driver Incentive Program with attractive payouts for achieving fuel economy, safety may encourage drivers to be more disciplined.</t>
  </si>
  <si>
    <t>Development of a customized ERP with section wise data entry controls. This will also ensure that once data is keyed in, it cannot be changed unless it is approved and justification provided. Also, information can be viewed simultaneously by senior management for closer monitoring.</t>
  </si>
  <si>
    <t>Rating</t>
  </si>
  <si>
    <t>Rare</t>
  </si>
  <si>
    <t>Likely</t>
  </si>
  <si>
    <t>Impact</t>
  </si>
  <si>
    <t>Minor</t>
  </si>
  <si>
    <t>Moderate</t>
  </si>
  <si>
    <t>Major</t>
  </si>
  <si>
    <t>Extreme</t>
  </si>
  <si>
    <t>Unlikely</t>
  </si>
  <si>
    <t>Low</t>
  </si>
  <si>
    <t>High</t>
  </si>
  <si>
    <t>Country</t>
  </si>
  <si>
    <t>Risk of fuel scarcity due to increase in cost of imports of refined petroleum or strike by fuel suppliers. This may have a catastropic effect on the transport companies</t>
  </si>
  <si>
    <t>Increase in the current capacity of the tanker (it stores 40,000 litres) or commission an additional tanker with same capacity as a backup to continue operations even in the event of a temporary crisis.</t>
  </si>
  <si>
    <t>Fiscal/Monetary Policy</t>
  </si>
  <si>
    <t>Risk of not receiving/short receipt or continued delay in receipt of export incentives (EEG). This may impact the bottom line significantly if the unit profitability is heavily dependent on it.</t>
  </si>
  <si>
    <t>Profitability workings should not be heavily dependant on EEG as a source of gains, but on achieving operational efficiency of the factory</t>
  </si>
  <si>
    <t>Raw Material Availability</t>
  </si>
  <si>
    <t>Risk of timely access to the best quality raw cashew nuts. Since trading &amp; export of RCN is a bigger activity in Nigeria compared to processing, this may affect timely availability of good nuts for processing if traders procure large part of the good quality nuts. Also, delay in the season or a short crop or a bad crop may affect availability significantly</t>
  </si>
  <si>
    <t>Creating a network of local farmers/buying agents for the long terms for supply of high quality RCN. Incentivize farmers who are able to produce good yields in accordance with the training imparted. Also, keep a backup plan for import of raw material from neighbouring countries, in case there is a forecast about bad crop in the country</t>
  </si>
  <si>
    <t>Development of Commodity Hedging Strategy and entering into derivative contracts to offset the likely impact of price fluctuations. Having a dedicated trader desk is essential</t>
  </si>
  <si>
    <t>Probability</t>
  </si>
  <si>
    <t>RISK RATING SUMMARY</t>
  </si>
  <si>
    <t xml:space="preserve">Risk can be covered with help of marine insurance or underwriting. </t>
  </si>
  <si>
    <t>Risk of delayed delivery of goods or longer time in reaching pick up point at port due to deterioration of the roads, construction delays. Increased risk of accidents, breakdowns</t>
  </si>
  <si>
    <t>Discussing with customers to enter into Barge arrangements. This will reduce the transit time and also avoid congestion being faced on way to port.</t>
  </si>
  <si>
    <t xml:space="preserve">Ensuring timely certification and compliance through support of third party consultant. </t>
  </si>
  <si>
    <t>Before signing contracts, dispatch dates should be discussed with production team and buffer to be provided. Once committed, daily monitoring &amp; production/packing progress reports should be reviewed to ensure that stock is available well before loading date.</t>
  </si>
  <si>
    <t>Consulting with third party tax professional and ensuring compliance.</t>
  </si>
  <si>
    <t>Increase in the price of RCN (Raw Cashew Nuts) due to fixing of higher farm gate prices by the Government may severely affect procurement by processors and viability of cashew processing. This coupled with bad crop/short crop in the year can become a critical factor in sustaining the business.</t>
  </si>
  <si>
    <t xml:space="preserve">Regular team meetings with supervisors. Picking high performers and disbursing incentives publicaly to motivate other workers. </t>
  </si>
  <si>
    <t>Negligible</t>
  </si>
  <si>
    <t>Possible</t>
  </si>
  <si>
    <t>Almost certain</t>
  </si>
  <si>
    <t>IMPACT/COSEQUENCES</t>
  </si>
  <si>
    <t>Severe</t>
  </si>
  <si>
    <t>Likelihood(probability)/Vulnerability</t>
  </si>
  <si>
    <t>Risk of shutdown of operations, production loss &amp; lower capacity utilization due to machinery breakdown, lack of spares, not following preventive maintenance schedules, power outages</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</si>
</sst>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b/>
      <sz val="8.5"/>
      <name val="Verdana"/>
      <family val="2"/>
    </font>
    <font>
      <sz val="8.5"/>
      <color theme="1"/>
      <name val="Verdana"/>
      <family val="2"/>
    </font>
    <font>
      <b/>
      <sz val="11"/>
      <color theme="1"/>
      <name val="Calibri"/>
      <family val="2"/>
      <scheme val="minor"/>
    </font>
    <font>
      <b/>
      <u/>
      <sz val="8.5"/>
      <color theme="1"/>
      <name val="Verdana"/>
      <family val="2"/>
    </font>
    <font>
      <b/>
      <sz val="8.5"/>
      <color theme="1"/>
      <name val="Verdana"/>
      <family val="2"/>
    </font>
    <font>
      <b/>
      <sz val="11"/>
      <color rgb="FF000000"/>
      <name val="Calibri"/>
      <family val="2"/>
    </font>
    <font>
      <sz val="8.5"/>
      <name val="Verdana"/>
      <family val="2"/>
    </font>
    <font>
      <sz val="8.5"/>
      <color theme="0"/>
      <name val="Verdana"/>
      <family val="2"/>
    </font>
  </fonts>
  <fills count="9">
    <fill>
      <patternFill patternType="none"/>
    </fill>
    <fill>
      <patternFill patternType="gray125"/>
    </fill>
    <fill>
      <patternFill patternType="solid">
        <fgColor theme="9" tint="0.79998168889431442"/>
        <bgColor indexed="64"/>
      </patternFill>
    </fill>
    <fill>
      <patternFill patternType="solid">
        <fgColor rgb="FFFF0000"/>
        <bgColor indexed="64"/>
      </patternFill>
    </fill>
    <fill>
      <patternFill patternType="solid">
        <fgColor rgb="FF92D050"/>
        <bgColor indexed="64"/>
      </patternFill>
    </fill>
    <fill>
      <patternFill patternType="solid">
        <fgColor theme="9" tint="0.59999389629810485"/>
        <bgColor indexed="64"/>
      </patternFill>
    </fill>
    <fill>
      <patternFill patternType="solid">
        <fgColor rgb="FFFFFFFF"/>
        <bgColor indexed="64"/>
      </patternFill>
    </fill>
    <fill>
      <patternFill patternType="solid">
        <fgColor rgb="FFFFFF00"/>
        <bgColor indexed="64"/>
      </patternFill>
    </fill>
    <fill>
      <patternFill patternType="solid">
        <fgColor rgb="FFFFC000"/>
        <bgColor indexed="64"/>
      </patternFill>
    </fill>
  </fills>
  <borders count="11">
    <border>
      <left/>
      <right/>
      <top/>
      <bottom/>
      <diagonal/>
    </border>
    <border>
      <left style="thin">
        <color rgb="FF808080"/>
      </left>
      <right style="thin">
        <color rgb="FF808080"/>
      </right>
      <top style="thin">
        <color rgb="FF808080"/>
      </top>
      <bottom style="thin">
        <color rgb="FF808080"/>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38">
    <xf numFmtId="0" fontId="0" fillId="0" borderId="0" xfId="0"/>
    <xf numFmtId="0" fontId="1" fillId="2" borderId="1" xfId="0" applyFont="1" applyFill="1" applyBorder="1" applyAlignment="1">
      <alignment horizontal="center" vertical="center" wrapText="1"/>
    </xf>
    <xf numFmtId="0" fontId="2" fillId="0" borderId="0" xfId="0" applyFont="1" applyAlignment="1">
      <alignment horizontal="center" vertical="center"/>
    </xf>
    <xf numFmtId="0" fontId="2" fillId="0" borderId="0" xfId="0" applyFont="1" applyAlignment="1">
      <alignment vertical="center"/>
    </xf>
    <xf numFmtId="0" fontId="2" fillId="0" borderId="0" xfId="0" applyFont="1" applyAlignment="1">
      <alignment vertical="center" wrapText="1"/>
    </xf>
    <xf numFmtId="0" fontId="2" fillId="0" borderId="1" xfId="0" applyFont="1" applyBorder="1" applyAlignment="1">
      <alignment horizontal="center" vertical="center"/>
    </xf>
    <xf numFmtId="1" fontId="0" fillId="0" borderId="0" xfId="0" applyNumberFormat="1" applyAlignment="1">
      <alignment horizontal="center"/>
    </xf>
    <xf numFmtId="0" fontId="3" fillId="0" borderId="0" xfId="0" applyFont="1" applyAlignment="1">
      <alignment vertical="center"/>
    </xf>
    <xf numFmtId="0" fontId="3" fillId="0" borderId="7" xfId="0" applyFont="1" applyBorder="1" applyAlignment="1">
      <alignment vertical="center"/>
    </xf>
    <xf numFmtId="0" fontId="3" fillId="0" borderId="2" xfId="0" applyFont="1" applyBorder="1" applyAlignment="1">
      <alignment vertical="center"/>
    </xf>
    <xf numFmtId="0" fontId="3" fillId="0" borderId="2" xfId="0" applyFont="1" applyBorder="1" applyAlignment="1">
      <alignment vertical="center" wrapText="1"/>
    </xf>
    <xf numFmtId="0" fontId="3" fillId="0" borderId="3" xfId="0" applyFont="1" applyBorder="1" applyAlignment="1">
      <alignment vertical="center" wrapText="1"/>
    </xf>
    <xf numFmtId="0" fontId="0" fillId="0" borderId="7" xfId="0" applyBorder="1"/>
    <xf numFmtId="0" fontId="0" fillId="0" borderId="2" xfId="0" applyBorder="1" applyAlignment="1">
      <alignment horizontal="center" vertical="center"/>
    </xf>
    <xf numFmtId="0" fontId="0" fillId="0" borderId="3" xfId="0" applyBorder="1" applyAlignment="1">
      <alignment horizontal="center" vertical="center"/>
    </xf>
    <xf numFmtId="0" fontId="5" fillId="0" borderId="8" xfId="0" applyFont="1" applyBorder="1" applyAlignment="1">
      <alignment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4" fillId="5" borderId="4" xfId="0" applyFont="1" applyFill="1" applyBorder="1" applyAlignment="1">
      <alignment vertical="center"/>
    </xf>
    <xf numFmtId="0" fontId="2" fillId="5" borderId="5" xfId="0" applyFont="1" applyFill="1" applyBorder="1" applyAlignment="1">
      <alignment vertical="center"/>
    </xf>
    <xf numFmtId="0" fontId="2" fillId="5" borderId="6" xfId="0" applyFont="1" applyFill="1" applyBorder="1" applyAlignment="1">
      <alignment vertical="center"/>
    </xf>
    <xf numFmtId="0" fontId="6" fillId="6" borderId="2" xfId="0" applyFont="1" applyFill="1" applyBorder="1" applyAlignment="1">
      <alignment horizontal="center" vertical="center" wrapText="1"/>
    </xf>
    <xf numFmtId="0" fontId="6" fillId="4" borderId="0" xfId="0" applyFont="1" applyFill="1" applyAlignment="1">
      <alignment horizontal="center" vertical="center" wrapText="1"/>
    </xf>
    <xf numFmtId="0" fontId="6" fillId="7" borderId="0" xfId="0" applyFont="1" applyFill="1" applyAlignment="1">
      <alignment horizontal="center" vertical="center" wrapText="1"/>
    </xf>
    <xf numFmtId="0" fontId="6" fillId="8" borderId="0" xfId="0" applyFont="1" applyFill="1" applyAlignment="1">
      <alignment horizontal="center" vertical="center" wrapText="1"/>
    </xf>
    <xf numFmtId="0" fontId="6" fillId="3" borderId="0" xfId="0" applyFont="1" applyFill="1" applyAlignment="1">
      <alignment horizontal="center" vertical="center" wrapText="1"/>
    </xf>
    <xf numFmtId="0" fontId="6" fillId="7" borderId="2" xfId="0" applyFont="1" applyFill="1" applyBorder="1" applyAlignment="1">
      <alignment vertical="center" wrapText="1"/>
    </xf>
    <xf numFmtId="0" fontId="6" fillId="8" borderId="2" xfId="0" applyFont="1" applyFill="1" applyBorder="1" applyAlignment="1">
      <alignment vertical="center" wrapText="1"/>
    </xf>
    <xf numFmtId="0" fontId="6" fillId="3" borderId="2" xfId="0" applyFont="1" applyFill="1" applyBorder="1" applyAlignment="1">
      <alignment vertical="center" wrapText="1"/>
    </xf>
    <xf numFmtId="0" fontId="6" fillId="4" borderId="2" xfId="0" applyFont="1" applyFill="1" applyBorder="1" applyAlignment="1">
      <alignment vertical="center" wrapText="1"/>
    </xf>
    <xf numFmtId="0" fontId="0" fillId="0" borderId="2" xfId="0" applyBorder="1"/>
    <xf numFmtId="1" fontId="3" fillId="0" borderId="2" xfId="0" applyNumberFormat="1" applyFont="1" applyBorder="1" applyAlignment="1">
      <alignment horizontal="center"/>
    </xf>
    <xf numFmtId="0" fontId="6" fillId="6" borderId="2" xfId="0" applyFont="1" applyFill="1" applyBorder="1" applyAlignment="1">
      <alignment horizontal="center" vertical="center" textRotation="90" wrapText="1"/>
    </xf>
    <xf numFmtId="0" fontId="7" fillId="3" borderId="0" xfId="0" applyFont="1" applyFill="1" applyAlignment="1">
      <alignment horizontal="center" vertical="center"/>
    </xf>
    <xf numFmtId="0" fontId="8" fillId="3" borderId="0" xfId="0" applyFont="1" applyFill="1" applyAlignment="1">
      <alignment horizontal="center" vertical="center"/>
    </xf>
    <xf numFmtId="0" fontId="7" fillId="8" borderId="0" xfId="0" applyFont="1" applyFill="1" applyAlignment="1">
      <alignment horizontal="center" vertical="center"/>
    </xf>
    <xf numFmtId="0" fontId="8" fillId="8" borderId="0" xfId="0" applyFont="1" applyFill="1" applyAlignment="1">
      <alignment horizontal="center" vertical="center"/>
    </xf>
    <xf numFmtId="0" fontId="7" fillId="7" borderId="0" xfId="0" applyFont="1" applyFill="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K44"/>
  <sheetViews>
    <sheetView tabSelected="1" workbookViewId="0">
      <pane xSplit="5" ySplit="1" topLeftCell="F32" activePane="bottomRight" state="frozen"/>
      <selection pane="topRight" activeCell="F1" sqref="F1"/>
      <selection pane="bottomLeft" activeCell="A2" sqref="A2"/>
      <selection pane="bottomRight" activeCell="F34" sqref="F34"/>
    </sheetView>
  </sheetViews>
  <sheetFormatPr defaultColWidth="8.88671875" defaultRowHeight="10.8" x14ac:dyDescent="0.3"/>
  <cols>
    <col min="1" max="1" width="6.88671875" style="2" bestFit="1" customWidth="1"/>
    <col min="2" max="2" width="17.5546875" style="3" bestFit="1" customWidth="1"/>
    <col min="3" max="3" width="14.6640625" style="3" bestFit="1" customWidth="1"/>
    <col min="4" max="4" width="14.33203125" style="3" bestFit="1" customWidth="1"/>
    <col min="5" max="5" width="19.6640625" style="3" bestFit="1" customWidth="1"/>
    <col min="6" max="6" width="50.5546875" style="3" customWidth="1"/>
    <col min="7" max="7" width="14" style="3" customWidth="1"/>
    <col min="8" max="8" width="12.109375" style="3" customWidth="1"/>
    <col min="9" max="9" width="12.109375" style="2" customWidth="1"/>
    <col min="10" max="10" width="41.109375" style="3" customWidth="1"/>
    <col min="11" max="11" width="19" style="3" hidden="1" customWidth="1"/>
    <col min="12" max="12" width="8.88671875" style="3"/>
    <col min="13" max="13" width="10" style="3" bestFit="1" customWidth="1"/>
    <col min="14" max="16384" width="8.88671875" style="3"/>
  </cols>
  <sheetData>
    <row r="1" spans="1:11" s="5" customFormat="1" ht="21.6" x14ac:dyDescent="0.3">
      <c r="A1" s="1" t="s">
        <v>0</v>
      </c>
      <c r="B1" s="1" t="s">
        <v>10</v>
      </c>
      <c r="C1" s="1" t="s">
        <v>8</v>
      </c>
      <c r="D1" s="1" t="s">
        <v>1</v>
      </c>
      <c r="E1" s="1" t="s">
        <v>7</v>
      </c>
      <c r="F1" s="1" t="s">
        <v>2</v>
      </c>
      <c r="G1" s="1" t="s">
        <v>120</v>
      </c>
      <c r="H1" s="1" t="s">
        <v>102</v>
      </c>
      <c r="I1" s="1" t="s">
        <v>99</v>
      </c>
      <c r="J1" s="1" t="s">
        <v>3</v>
      </c>
      <c r="K1" s="1" t="s">
        <v>32</v>
      </c>
    </row>
    <row r="2" spans="1:11" ht="54" x14ac:dyDescent="0.3">
      <c r="A2" s="2">
        <v>1</v>
      </c>
      <c r="B2" s="3" t="s">
        <v>4</v>
      </c>
      <c r="C2" s="3" t="s">
        <v>9</v>
      </c>
      <c r="D2" s="3" t="s">
        <v>5</v>
      </c>
      <c r="E2" s="3" t="s">
        <v>6</v>
      </c>
      <c r="F2" s="4" t="s">
        <v>34</v>
      </c>
      <c r="G2" s="3" t="s">
        <v>101</v>
      </c>
      <c r="H2" s="3" t="s">
        <v>134</v>
      </c>
      <c r="I2" s="34">
        <f>IFERROR(INDEX('Risk Rating'!$D$9:$H$13,MATCH(G2,'Risk Rating'!$D$14:$H$14,0),MATCH(H2,'Risk Rating'!$C$9:$C$13,0)),"")</f>
        <v>20</v>
      </c>
      <c r="J2" s="4" t="s">
        <v>57</v>
      </c>
    </row>
    <row r="3" spans="1:11" ht="75.599999999999994" x14ac:dyDescent="0.3">
      <c r="A3" s="2">
        <f>A2+1</f>
        <v>2</v>
      </c>
      <c r="B3" s="3" t="s">
        <v>4</v>
      </c>
      <c r="C3" s="3" t="s">
        <v>9</v>
      </c>
      <c r="D3" s="3" t="s">
        <v>11</v>
      </c>
      <c r="E3" s="3" t="s">
        <v>12</v>
      </c>
      <c r="F3" s="4" t="s">
        <v>18</v>
      </c>
      <c r="G3" s="3" t="s">
        <v>131</v>
      </c>
      <c r="H3" s="3" t="s">
        <v>105</v>
      </c>
      <c r="I3" s="35">
        <f>IFERROR(INDEX('Risk Rating'!$D$9:$H$13,MATCH(G3,'Risk Rating'!$D$14:$H$14,0),MATCH(H3,'Risk Rating'!$C$9:$C$13,0)),"")</f>
        <v>12</v>
      </c>
      <c r="J3" s="4" t="s">
        <v>29</v>
      </c>
      <c r="K3" s="3" t="s">
        <v>13</v>
      </c>
    </row>
    <row r="4" spans="1:11" ht="32.4" x14ac:dyDescent="0.3">
      <c r="A4" s="2">
        <f t="shared" ref="A4:A35" si="0">A3+1</f>
        <v>3</v>
      </c>
      <c r="B4" s="3" t="s">
        <v>4</v>
      </c>
      <c r="C4" s="3" t="s">
        <v>9</v>
      </c>
      <c r="D4" s="3" t="s">
        <v>14</v>
      </c>
      <c r="E4" s="3" t="s">
        <v>15</v>
      </c>
      <c r="F4" s="4" t="s">
        <v>16</v>
      </c>
      <c r="G4" s="3" t="s">
        <v>131</v>
      </c>
      <c r="H4" s="3" t="s">
        <v>104</v>
      </c>
      <c r="I4" s="35">
        <f>IFERROR(INDEX('Risk Rating'!$D$9:$H$13,MATCH(G4,'Risk Rating'!$D$14:$H$14,0),MATCH(H4,'Risk Rating'!$C$9:$C$13,0)),"")</f>
        <v>9</v>
      </c>
      <c r="J4" s="4" t="s">
        <v>122</v>
      </c>
      <c r="K4" s="3" t="s">
        <v>13</v>
      </c>
    </row>
    <row r="5" spans="1:11" ht="43.2" x14ac:dyDescent="0.3">
      <c r="A5" s="2">
        <f>A4+1</f>
        <v>4</v>
      </c>
      <c r="B5" s="3" t="s">
        <v>4</v>
      </c>
      <c r="C5" s="3" t="s">
        <v>9</v>
      </c>
      <c r="D5" s="3" t="s">
        <v>14</v>
      </c>
      <c r="E5" s="3" t="s">
        <v>54</v>
      </c>
      <c r="F5" s="4" t="s">
        <v>55</v>
      </c>
      <c r="G5" s="3" t="s">
        <v>101</v>
      </c>
      <c r="H5" s="3" t="s">
        <v>105</v>
      </c>
      <c r="I5" s="34">
        <f>IFERROR(INDEX('Risk Rating'!$D$9:$H$13,MATCH(G5,'Risk Rating'!$D$14:$H$14,0),MATCH(H5,'Risk Rating'!$C$9:$C$13,0)),"")</f>
        <v>16</v>
      </c>
      <c r="J5" s="4"/>
      <c r="K5" s="3" t="s">
        <v>19</v>
      </c>
    </row>
    <row r="6" spans="1:11" ht="43.2" x14ac:dyDescent="0.3">
      <c r="A6" s="2">
        <f>A5+1</f>
        <v>5</v>
      </c>
      <c r="B6" s="3" t="s">
        <v>4</v>
      </c>
      <c r="C6" s="3" t="s">
        <v>9</v>
      </c>
      <c r="D6" s="3" t="s">
        <v>5</v>
      </c>
      <c r="E6" s="3" t="s">
        <v>17</v>
      </c>
      <c r="F6" s="4" t="s">
        <v>64</v>
      </c>
      <c r="G6" s="3" t="s">
        <v>131</v>
      </c>
      <c r="H6" s="3" t="s">
        <v>105</v>
      </c>
      <c r="I6" s="35">
        <f>IFERROR(INDEX('Risk Rating'!$D$9:$H$13,MATCH(G6,'Risk Rating'!$D$14:$H$14,0),MATCH(H6,'Risk Rating'!$C$9:$C$13,0)),"")</f>
        <v>12</v>
      </c>
      <c r="J6" s="4" t="s">
        <v>33</v>
      </c>
      <c r="K6" s="3" t="s">
        <v>19</v>
      </c>
    </row>
    <row r="7" spans="1:11" ht="43.2" x14ac:dyDescent="0.3">
      <c r="A7" s="2">
        <f t="shared" si="0"/>
        <v>6</v>
      </c>
      <c r="B7" s="3" t="s">
        <v>4</v>
      </c>
      <c r="C7" s="3" t="s">
        <v>9</v>
      </c>
      <c r="D7" s="3" t="s">
        <v>14</v>
      </c>
      <c r="E7" s="3" t="s">
        <v>20</v>
      </c>
      <c r="F7" s="4" t="s">
        <v>21</v>
      </c>
      <c r="G7" s="3" t="s">
        <v>132</v>
      </c>
      <c r="H7" s="3" t="s">
        <v>134</v>
      </c>
      <c r="I7" s="34">
        <f>IFERROR(INDEX('Risk Rating'!$D$9:$H$13,MATCH(G7,'Risk Rating'!$D$14:$H$14,0),MATCH(H7,'Risk Rating'!$C$9:$C$13,0)),"")</f>
        <v>25</v>
      </c>
      <c r="J7" s="4" t="s">
        <v>61</v>
      </c>
      <c r="K7" s="3" t="s">
        <v>19</v>
      </c>
    </row>
    <row r="8" spans="1:11" ht="43.2" x14ac:dyDescent="0.3">
      <c r="A8" s="2">
        <f t="shared" si="0"/>
        <v>7</v>
      </c>
      <c r="B8" s="3" t="s">
        <v>4</v>
      </c>
      <c r="C8" s="3" t="s">
        <v>9</v>
      </c>
      <c r="D8" s="3" t="s">
        <v>23</v>
      </c>
      <c r="E8" s="3" t="s">
        <v>24</v>
      </c>
      <c r="F8" s="4" t="s">
        <v>25</v>
      </c>
      <c r="G8" s="3" t="s">
        <v>131</v>
      </c>
      <c r="H8" s="3" t="s">
        <v>104</v>
      </c>
      <c r="I8" s="35">
        <f>IFERROR(INDEX('Risk Rating'!$D$9:$H$13,MATCH(G8,'Risk Rating'!$D$14:$H$14,0),MATCH(H8,'Risk Rating'!$C$9:$C$13,0)),"")</f>
        <v>9</v>
      </c>
      <c r="J8" s="4" t="s">
        <v>26</v>
      </c>
      <c r="K8" s="3" t="s">
        <v>19</v>
      </c>
    </row>
    <row r="9" spans="1:11" ht="64.8" x14ac:dyDescent="0.3">
      <c r="A9" s="2">
        <f t="shared" si="0"/>
        <v>8</v>
      </c>
      <c r="B9" s="3" t="s">
        <v>4</v>
      </c>
      <c r="C9" s="3" t="s">
        <v>9</v>
      </c>
      <c r="D9" s="3" t="s">
        <v>27</v>
      </c>
      <c r="E9" s="3" t="s">
        <v>28</v>
      </c>
      <c r="F9" s="4" t="s">
        <v>30</v>
      </c>
      <c r="G9" s="3" t="s">
        <v>131</v>
      </c>
      <c r="H9" s="3" t="s">
        <v>104</v>
      </c>
      <c r="I9" s="35">
        <f>IFERROR(INDEX('Risk Rating'!$D$9:$H$13,MATCH(G9,'Risk Rating'!$D$14:$H$14,0),MATCH(H9,'Risk Rating'!$C$9:$C$13,0)),"")</f>
        <v>9</v>
      </c>
      <c r="J9" s="4" t="s">
        <v>31</v>
      </c>
      <c r="K9" s="3" t="s">
        <v>13</v>
      </c>
    </row>
    <row r="10" spans="1:11" ht="21.6" x14ac:dyDescent="0.3">
      <c r="A10" s="2">
        <f t="shared" si="0"/>
        <v>9</v>
      </c>
      <c r="B10" s="3" t="s">
        <v>4</v>
      </c>
      <c r="C10" s="3" t="s">
        <v>9</v>
      </c>
      <c r="D10" s="3" t="s">
        <v>23</v>
      </c>
      <c r="E10" s="3" t="s">
        <v>51</v>
      </c>
      <c r="F10" s="4" t="s">
        <v>52</v>
      </c>
      <c r="G10" s="3" t="s">
        <v>131</v>
      </c>
      <c r="H10" s="3" t="s">
        <v>105</v>
      </c>
      <c r="I10" s="35">
        <f>IFERROR(INDEX('Risk Rating'!$D$9:$H$13,MATCH(G10,'Risk Rating'!$D$14:$H$14,0),MATCH(H10,'Risk Rating'!$C$9:$C$13,0)),"")</f>
        <v>12</v>
      </c>
      <c r="J10" s="4" t="s">
        <v>53</v>
      </c>
      <c r="K10" s="3" t="s">
        <v>19</v>
      </c>
    </row>
    <row r="11" spans="1:11" ht="43.2" x14ac:dyDescent="0.3">
      <c r="A11" s="2">
        <f>A10+1</f>
        <v>10</v>
      </c>
      <c r="B11" s="3" t="s">
        <v>35</v>
      </c>
      <c r="C11" s="3" t="s">
        <v>36</v>
      </c>
      <c r="D11" s="3" t="s">
        <v>14</v>
      </c>
      <c r="E11" s="3" t="s">
        <v>37</v>
      </c>
      <c r="F11" s="4" t="s">
        <v>123</v>
      </c>
      <c r="G11" s="3" t="s">
        <v>101</v>
      </c>
      <c r="H11" s="3" t="s">
        <v>105</v>
      </c>
      <c r="I11" s="34">
        <f>IFERROR(INDEX('Risk Rating'!$D$9:$H$13,MATCH(G11,'Risk Rating'!$D$14:$H$14,0),MATCH(H11,'Risk Rating'!$C$9:$C$13,0)),"")</f>
        <v>16</v>
      </c>
      <c r="J11" s="4" t="s">
        <v>124</v>
      </c>
    </row>
    <row r="12" spans="1:11" ht="75.599999999999994" x14ac:dyDescent="0.3">
      <c r="A12" s="2">
        <f t="shared" si="0"/>
        <v>11</v>
      </c>
      <c r="B12" s="3" t="s">
        <v>35</v>
      </c>
      <c r="C12" s="3" t="s">
        <v>36</v>
      </c>
      <c r="D12" s="3" t="s">
        <v>14</v>
      </c>
      <c r="E12" s="3" t="s">
        <v>38</v>
      </c>
      <c r="F12" s="4" t="s">
        <v>46</v>
      </c>
      <c r="G12" s="3" t="s">
        <v>101</v>
      </c>
      <c r="H12" s="3" t="s">
        <v>105</v>
      </c>
      <c r="I12" s="34">
        <f>IFERROR(INDEX('Risk Rating'!$D$9:$H$13,MATCH(G12,'Risk Rating'!$D$14:$H$14,0),MATCH(H12,'Risk Rating'!$C$9:$C$13,0)),"")</f>
        <v>16</v>
      </c>
      <c r="J12" s="4" t="s">
        <v>56</v>
      </c>
      <c r="K12" s="3" t="s">
        <v>19</v>
      </c>
    </row>
    <row r="13" spans="1:11" ht="54" x14ac:dyDescent="0.3">
      <c r="A13" s="2">
        <f t="shared" si="0"/>
        <v>12</v>
      </c>
      <c r="B13" s="3" t="s">
        <v>35</v>
      </c>
      <c r="C13" s="3" t="s">
        <v>36</v>
      </c>
      <c r="D13" s="3" t="s">
        <v>14</v>
      </c>
      <c r="E13" s="3" t="s">
        <v>39</v>
      </c>
      <c r="F13" s="4" t="s">
        <v>40</v>
      </c>
      <c r="G13" s="3" t="s">
        <v>131</v>
      </c>
      <c r="H13" s="3" t="s">
        <v>104</v>
      </c>
      <c r="I13" s="35">
        <f>IFERROR(INDEX('Risk Rating'!$D$9:$H$13,MATCH(G13,'Risk Rating'!$D$14:$H$14,0),MATCH(H13,'Risk Rating'!$C$9:$C$13,0)),"")</f>
        <v>9</v>
      </c>
      <c r="J13" s="4" t="s">
        <v>41</v>
      </c>
      <c r="K13" s="3" t="s">
        <v>13</v>
      </c>
    </row>
    <row r="14" spans="1:11" ht="43.2" x14ac:dyDescent="0.3">
      <c r="A14" s="2">
        <f t="shared" si="0"/>
        <v>13</v>
      </c>
      <c r="B14" s="3" t="s">
        <v>35</v>
      </c>
      <c r="C14" s="3" t="s">
        <v>36</v>
      </c>
      <c r="D14" s="3" t="s">
        <v>27</v>
      </c>
      <c r="E14" s="3" t="s">
        <v>28</v>
      </c>
      <c r="F14" s="4" t="s">
        <v>44</v>
      </c>
      <c r="G14" s="3" t="s">
        <v>107</v>
      </c>
      <c r="H14" s="3" t="s">
        <v>103</v>
      </c>
      <c r="I14" s="37">
        <f>IFERROR(INDEX('Risk Rating'!$D$9:$H$13,MATCH(G14,'Risk Rating'!$D$14:$H$14,0),MATCH(H14,'Risk Rating'!$C$9:$C$13,0)),"")</f>
        <v>4</v>
      </c>
      <c r="J14" s="4" t="s">
        <v>125</v>
      </c>
      <c r="K14" s="3" t="s">
        <v>13</v>
      </c>
    </row>
    <row r="15" spans="1:11" ht="43.2" x14ac:dyDescent="0.3">
      <c r="A15" s="2">
        <f t="shared" si="0"/>
        <v>14</v>
      </c>
      <c r="B15" s="3" t="s">
        <v>35</v>
      </c>
      <c r="C15" s="3" t="s">
        <v>36</v>
      </c>
      <c r="D15" s="3" t="s">
        <v>42</v>
      </c>
      <c r="E15" s="3" t="s">
        <v>43</v>
      </c>
      <c r="F15" s="4" t="s">
        <v>95</v>
      </c>
      <c r="G15" s="3" t="s">
        <v>101</v>
      </c>
      <c r="H15" s="3" t="s">
        <v>104</v>
      </c>
      <c r="I15" s="35">
        <f>IFERROR(INDEX('Risk Rating'!$D$9:$H$13,MATCH(G15,'Risk Rating'!$D$14:$H$14,0),MATCH(H15,'Risk Rating'!$C$9:$C$13,0)),"")</f>
        <v>12</v>
      </c>
      <c r="J15" s="4" t="s">
        <v>45</v>
      </c>
      <c r="K15" s="3" t="s">
        <v>13</v>
      </c>
    </row>
    <row r="16" spans="1:11" ht="64.8" x14ac:dyDescent="0.3">
      <c r="A16" s="2">
        <f t="shared" si="0"/>
        <v>15</v>
      </c>
      <c r="B16" s="3" t="s">
        <v>35</v>
      </c>
      <c r="C16" s="3" t="s">
        <v>36</v>
      </c>
      <c r="D16" s="3" t="s">
        <v>42</v>
      </c>
      <c r="E16" s="3" t="s">
        <v>75</v>
      </c>
      <c r="F16" s="4" t="s">
        <v>96</v>
      </c>
      <c r="G16" s="3" t="s">
        <v>101</v>
      </c>
      <c r="H16" s="3" t="s">
        <v>105</v>
      </c>
      <c r="I16" s="34">
        <f>IFERROR(INDEX('Risk Rating'!$D$9:$H$13,MATCH(G16,'Risk Rating'!$D$14:$H$14,0),MATCH(H16,'Risk Rating'!$C$9:$C$13,0)),"")</f>
        <v>16</v>
      </c>
      <c r="J16" s="4" t="s">
        <v>97</v>
      </c>
    </row>
    <row r="17" spans="1:11" ht="43.2" x14ac:dyDescent="0.3">
      <c r="A17" s="2">
        <f>A16+1</f>
        <v>16</v>
      </c>
      <c r="B17" s="3" t="s">
        <v>35</v>
      </c>
      <c r="C17" s="3" t="s">
        <v>36</v>
      </c>
      <c r="D17" s="3" t="s">
        <v>47</v>
      </c>
      <c r="E17" s="3" t="s">
        <v>48</v>
      </c>
      <c r="F17" s="4" t="s">
        <v>49</v>
      </c>
      <c r="G17" s="3" t="s">
        <v>131</v>
      </c>
      <c r="H17" s="3" t="s">
        <v>104</v>
      </c>
      <c r="I17" s="35">
        <f>IFERROR(INDEX('Risk Rating'!$D$9:$H$13,MATCH(G17,'Risk Rating'!$D$14:$H$14,0),MATCH(H17,'Risk Rating'!$C$9:$C$13,0)),"")</f>
        <v>9</v>
      </c>
      <c r="J17" s="4" t="s">
        <v>50</v>
      </c>
    </row>
    <row r="18" spans="1:11" ht="43.2" x14ac:dyDescent="0.3">
      <c r="A18" s="2">
        <f t="shared" si="0"/>
        <v>17</v>
      </c>
      <c r="B18" s="3" t="s">
        <v>35</v>
      </c>
      <c r="C18" s="3" t="s">
        <v>36</v>
      </c>
      <c r="D18" s="3" t="s">
        <v>27</v>
      </c>
      <c r="E18" s="3" t="s">
        <v>28</v>
      </c>
      <c r="F18" s="4" t="s">
        <v>60</v>
      </c>
      <c r="G18" s="3" t="s">
        <v>101</v>
      </c>
      <c r="H18" s="3" t="s">
        <v>105</v>
      </c>
      <c r="I18" s="34">
        <f>IFERROR(INDEX('Risk Rating'!$D$9:$H$13,MATCH(G18,'Risk Rating'!$D$14:$H$14,0),MATCH(H18,'Risk Rating'!$C$9:$C$13,0)),"")</f>
        <v>16</v>
      </c>
      <c r="J18" s="3" t="s">
        <v>22</v>
      </c>
    </row>
    <row r="19" spans="1:11" ht="54" x14ac:dyDescent="0.3">
      <c r="A19" s="2">
        <f t="shared" si="0"/>
        <v>18</v>
      </c>
      <c r="B19" s="3" t="s">
        <v>35</v>
      </c>
      <c r="C19" s="3" t="s">
        <v>36</v>
      </c>
      <c r="D19" s="3" t="s">
        <v>27</v>
      </c>
      <c r="E19" s="3" t="s">
        <v>110</v>
      </c>
      <c r="F19" s="4" t="s">
        <v>111</v>
      </c>
      <c r="G19" s="3" t="s">
        <v>101</v>
      </c>
      <c r="H19" s="3" t="s">
        <v>105</v>
      </c>
      <c r="I19" s="34">
        <f>IFERROR(INDEX('Risk Rating'!$D$9:$H$13,MATCH(G19,'Risk Rating'!$D$14:$H$14,0),MATCH(H19,'Risk Rating'!$C$9:$C$13,0)),"")</f>
        <v>16</v>
      </c>
      <c r="J19" s="4" t="s">
        <v>112</v>
      </c>
    </row>
    <row r="20" spans="1:11" ht="75.599999999999994" x14ac:dyDescent="0.3">
      <c r="A20" s="2">
        <f t="shared" si="0"/>
        <v>19</v>
      </c>
      <c r="B20" s="3" t="s">
        <v>58</v>
      </c>
      <c r="C20" s="3" t="s">
        <v>59</v>
      </c>
      <c r="D20" s="3" t="s">
        <v>47</v>
      </c>
      <c r="E20" s="3" t="s">
        <v>116</v>
      </c>
      <c r="F20" s="4" t="s">
        <v>117</v>
      </c>
      <c r="G20" s="3" t="s">
        <v>131</v>
      </c>
      <c r="H20" s="3" t="s">
        <v>105</v>
      </c>
      <c r="I20" s="36">
        <f>IFERROR(INDEX('Risk Rating'!$D$9:$H$13,MATCH(G20,'Risk Rating'!$D$14:$H$14,0),MATCH(H20,'Risk Rating'!$C$9:$C$13,0)),"")</f>
        <v>12</v>
      </c>
      <c r="J20" s="4" t="s">
        <v>118</v>
      </c>
    </row>
    <row r="21" spans="1:11" ht="43.2" x14ac:dyDescent="0.3">
      <c r="A21" s="2">
        <f t="shared" si="0"/>
        <v>20</v>
      </c>
      <c r="B21" s="3" t="s">
        <v>58</v>
      </c>
      <c r="C21" s="3" t="s">
        <v>59</v>
      </c>
      <c r="D21" s="3" t="s">
        <v>27</v>
      </c>
      <c r="E21" s="3" t="s">
        <v>113</v>
      </c>
      <c r="F21" s="4" t="s">
        <v>114</v>
      </c>
      <c r="G21" s="3" t="s">
        <v>101</v>
      </c>
      <c r="H21" s="3" t="s">
        <v>134</v>
      </c>
      <c r="I21" s="34">
        <f>IFERROR(INDEX('Risk Rating'!$D$9:$H$13,MATCH(G21,'Risk Rating'!$D$14:$H$14,0),MATCH(H21,'Risk Rating'!$C$9:$C$13,0)),"")</f>
        <v>20</v>
      </c>
      <c r="J21" s="4" t="s">
        <v>115</v>
      </c>
    </row>
    <row r="22" spans="1:11" ht="64.8" x14ac:dyDescent="0.3">
      <c r="A22" s="2">
        <f t="shared" si="0"/>
        <v>21</v>
      </c>
      <c r="B22" s="3" t="s">
        <v>58</v>
      </c>
      <c r="C22" s="3" t="s">
        <v>59</v>
      </c>
      <c r="D22" s="3" t="s">
        <v>14</v>
      </c>
      <c r="E22" s="3" t="s">
        <v>62</v>
      </c>
      <c r="F22" s="4" t="s">
        <v>91</v>
      </c>
      <c r="G22" s="3" t="s">
        <v>131</v>
      </c>
      <c r="H22" s="3" t="s">
        <v>105</v>
      </c>
      <c r="I22" s="35">
        <f>IFERROR(INDEX('Risk Rating'!$D$9:$H$13,MATCH(G22,'Risk Rating'!$D$14:$H$14,0),MATCH(H22,'Risk Rating'!$C$9:$C$13,0)),"")</f>
        <v>12</v>
      </c>
      <c r="J22" s="4" t="s">
        <v>126</v>
      </c>
    </row>
    <row r="23" spans="1:11" ht="43.2" x14ac:dyDescent="0.3">
      <c r="A23" s="2">
        <f t="shared" si="0"/>
        <v>22</v>
      </c>
      <c r="B23" s="3" t="s">
        <v>58</v>
      </c>
      <c r="C23" s="3" t="s">
        <v>59</v>
      </c>
      <c r="D23" s="3" t="s">
        <v>11</v>
      </c>
      <c r="E23" s="3" t="s">
        <v>63</v>
      </c>
      <c r="F23" s="4" t="s">
        <v>65</v>
      </c>
      <c r="G23" s="3" t="s">
        <v>101</v>
      </c>
      <c r="H23" s="3" t="s">
        <v>105</v>
      </c>
      <c r="I23" s="33">
        <f>IFERROR(INDEX('Risk Rating'!$D$9:$H$13,MATCH(G23,'Risk Rating'!$D$14:$H$14,0),MATCH(H23,'Risk Rating'!$C$9:$C$13,0)),"")</f>
        <v>16</v>
      </c>
      <c r="J23" s="4" t="s">
        <v>66</v>
      </c>
    </row>
    <row r="24" spans="1:11" ht="64.8" x14ac:dyDescent="0.3">
      <c r="A24" s="2">
        <f t="shared" si="0"/>
        <v>23</v>
      </c>
      <c r="B24" s="3" t="s">
        <v>58</v>
      </c>
      <c r="C24" s="3" t="s">
        <v>59</v>
      </c>
      <c r="D24" s="3" t="s">
        <v>14</v>
      </c>
      <c r="E24" s="3" t="s">
        <v>67</v>
      </c>
      <c r="F24" s="4" t="s">
        <v>68</v>
      </c>
      <c r="G24" s="3" t="s">
        <v>131</v>
      </c>
      <c r="H24" s="3" t="s">
        <v>104</v>
      </c>
      <c r="I24" s="35">
        <f>IFERROR(INDEX('Risk Rating'!$D$9:$H$13,MATCH(G24,'Risk Rating'!$D$14:$H$14,0),MATCH(H24,'Risk Rating'!$C$9:$C$13,0)),"")</f>
        <v>9</v>
      </c>
      <c r="J24" s="4" t="s">
        <v>69</v>
      </c>
      <c r="K24" s="3" t="s">
        <v>19</v>
      </c>
    </row>
    <row r="25" spans="1:11" ht="43.2" x14ac:dyDescent="0.3">
      <c r="A25" s="2">
        <f t="shared" si="0"/>
        <v>24</v>
      </c>
      <c r="B25" s="3" t="s">
        <v>58</v>
      </c>
      <c r="C25" s="3" t="s">
        <v>59</v>
      </c>
      <c r="D25" s="3" t="s">
        <v>14</v>
      </c>
      <c r="E25" s="3" t="s">
        <v>70</v>
      </c>
      <c r="F25" s="4" t="s">
        <v>136</v>
      </c>
      <c r="G25" s="3" t="s">
        <v>101</v>
      </c>
      <c r="H25" s="3" t="s">
        <v>105</v>
      </c>
      <c r="I25" s="34">
        <f>IFERROR(INDEX('Risk Rating'!$D$9:$H$13,MATCH(G25,'Risk Rating'!$D$14:$H$14,0),MATCH(H25,'Risk Rating'!$C$9:$C$13,0)),"")</f>
        <v>16</v>
      </c>
      <c r="J25" s="4" t="s">
        <v>90</v>
      </c>
    </row>
    <row r="26" spans="1:11" ht="43.2" x14ac:dyDescent="0.3">
      <c r="A26" s="2">
        <f t="shared" si="0"/>
        <v>25</v>
      </c>
      <c r="B26" s="3" t="s">
        <v>58</v>
      </c>
      <c r="C26" s="3" t="s">
        <v>59</v>
      </c>
      <c r="D26" s="3" t="s">
        <v>14</v>
      </c>
      <c r="E26" s="3" t="s">
        <v>71</v>
      </c>
      <c r="F26" s="4" t="s">
        <v>93</v>
      </c>
      <c r="G26" s="3" t="s">
        <v>101</v>
      </c>
      <c r="H26" s="3" t="s">
        <v>105</v>
      </c>
      <c r="I26" s="34">
        <f>IFERROR(INDEX('Risk Rating'!$D$9:$H$13,MATCH(G26,'Risk Rating'!$D$14:$H$14,0),MATCH(H26,'Risk Rating'!$C$9:$C$13,0)),"")</f>
        <v>16</v>
      </c>
      <c r="J26" s="4" t="s">
        <v>94</v>
      </c>
    </row>
    <row r="27" spans="1:11" ht="32.4" x14ac:dyDescent="0.3">
      <c r="A27" s="2">
        <f t="shared" si="0"/>
        <v>26</v>
      </c>
      <c r="B27" s="3" t="s">
        <v>58</v>
      </c>
      <c r="C27" s="3" t="s">
        <v>59</v>
      </c>
      <c r="D27" s="3" t="s">
        <v>27</v>
      </c>
      <c r="E27" s="3" t="s">
        <v>28</v>
      </c>
      <c r="F27" s="4" t="s">
        <v>72</v>
      </c>
      <c r="G27" s="3" t="s">
        <v>131</v>
      </c>
      <c r="H27" s="3" t="s">
        <v>103</v>
      </c>
      <c r="I27" s="37">
        <f>IFERROR(INDEX('Risk Rating'!$D$9:$H$13,MATCH(G27,'Risk Rating'!$D$14:$H$14,0),MATCH(H27,'Risk Rating'!$C$9:$C$13,0)),"")</f>
        <v>6</v>
      </c>
      <c r="J27" s="4" t="s">
        <v>127</v>
      </c>
    </row>
    <row r="28" spans="1:11" ht="43.2" x14ac:dyDescent="0.3">
      <c r="A28" s="2">
        <f t="shared" si="0"/>
        <v>27</v>
      </c>
      <c r="B28" s="3" t="s">
        <v>58</v>
      </c>
      <c r="C28" s="3" t="s">
        <v>59</v>
      </c>
      <c r="D28" s="3" t="s">
        <v>23</v>
      </c>
      <c r="E28" s="3" t="s">
        <v>73</v>
      </c>
      <c r="F28" s="4" t="s">
        <v>74</v>
      </c>
      <c r="G28" s="3" t="s">
        <v>131</v>
      </c>
      <c r="H28" s="3" t="s">
        <v>105</v>
      </c>
      <c r="I28" s="35">
        <f>IFERROR(INDEX('Risk Rating'!$D$9:$H$13,MATCH(G28,'Risk Rating'!$D$14:$H$14,0),MATCH(H28,'Risk Rating'!$C$9:$C$13,0)),"")</f>
        <v>12</v>
      </c>
      <c r="J28" s="4" t="s">
        <v>87</v>
      </c>
      <c r="K28" s="3" t="s">
        <v>13</v>
      </c>
    </row>
    <row r="29" spans="1:11" ht="54" x14ac:dyDescent="0.3">
      <c r="A29" s="2">
        <f t="shared" si="0"/>
        <v>28</v>
      </c>
      <c r="B29" s="3" t="s">
        <v>58</v>
      </c>
      <c r="C29" s="3" t="s">
        <v>59</v>
      </c>
      <c r="D29" s="3" t="s">
        <v>42</v>
      </c>
      <c r="E29" s="3" t="s">
        <v>75</v>
      </c>
      <c r="F29" s="4" t="s">
        <v>82</v>
      </c>
      <c r="G29" s="3" t="s">
        <v>131</v>
      </c>
      <c r="H29" s="3" t="s">
        <v>104</v>
      </c>
      <c r="I29" s="35">
        <f>IFERROR(INDEX('Risk Rating'!$D$9:$H$13,MATCH(G29,'Risk Rating'!$D$14:$H$14,0),MATCH(H29,'Risk Rating'!$C$9:$C$13,0)),"")</f>
        <v>9</v>
      </c>
      <c r="J29" s="4" t="s">
        <v>88</v>
      </c>
      <c r="K29" s="3" t="s">
        <v>19</v>
      </c>
    </row>
    <row r="30" spans="1:11" ht="54" x14ac:dyDescent="0.3">
      <c r="A30" s="2">
        <f t="shared" si="0"/>
        <v>29</v>
      </c>
      <c r="B30" s="3" t="s">
        <v>58</v>
      </c>
      <c r="C30" s="3" t="s">
        <v>59</v>
      </c>
      <c r="D30" s="3" t="s">
        <v>5</v>
      </c>
      <c r="E30" s="3" t="s">
        <v>76</v>
      </c>
      <c r="F30" s="4" t="s">
        <v>128</v>
      </c>
      <c r="G30" s="3" t="s">
        <v>101</v>
      </c>
      <c r="H30" s="3" t="s">
        <v>105</v>
      </c>
      <c r="I30" s="34">
        <f>IFERROR(INDEX('Risk Rating'!$D$9:$H$13,MATCH(G30,'Risk Rating'!$D$14:$H$14,0),MATCH(H30,'Risk Rating'!$C$9:$C$13,0)),"")</f>
        <v>16</v>
      </c>
    </row>
    <row r="31" spans="1:11" ht="64.8" x14ac:dyDescent="0.3">
      <c r="A31" s="2">
        <f t="shared" si="0"/>
        <v>30</v>
      </c>
      <c r="B31" s="3" t="s">
        <v>58</v>
      </c>
      <c r="C31" s="3" t="s">
        <v>59</v>
      </c>
      <c r="D31" s="3" t="s">
        <v>42</v>
      </c>
      <c r="E31" s="3" t="s">
        <v>77</v>
      </c>
      <c r="F31" s="4" t="s">
        <v>78</v>
      </c>
      <c r="G31" s="3" t="s">
        <v>131</v>
      </c>
      <c r="H31" s="3" t="s">
        <v>104</v>
      </c>
      <c r="I31" s="35">
        <f>IFERROR(INDEX('Risk Rating'!$D$9:$H$13,MATCH(G31,'Risk Rating'!$D$14:$H$14,0),MATCH(H31,'Risk Rating'!$C$9:$C$13,0)),"")</f>
        <v>9</v>
      </c>
      <c r="J31" s="4" t="s">
        <v>98</v>
      </c>
    </row>
    <row r="32" spans="1:11" ht="43.2" x14ac:dyDescent="0.3">
      <c r="A32" s="2">
        <f t="shared" si="0"/>
        <v>31</v>
      </c>
      <c r="B32" s="3" t="s">
        <v>58</v>
      </c>
      <c r="C32" s="3" t="s">
        <v>59</v>
      </c>
      <c r="D32" s="3" t="s">
        <v>14</v>
      </c>
      <c r="E32" s="3" t="s">
        <v>79</v>
      </c>
      <c r="F32" s="4" t="s">
        <v>80</v>
      </c>
      <c r="G32" s="3" t="s">
        <v>131</v>
      </c>
      <c r="H32" s="3" t="s">
        <v>105</v>
      </c>
      <c r="I32" s="35">
        <f>IFERROR(INDEX('Risk Rating'!$D$9:$H$13,MATCH(G32,'Risk Rating'!$D$14:$H$14,0),MATCH(H32,'Risk Rating'!$C$9:$C$13,0)),"")</f>
        <v>12</v>
      </c>
      <c r="J32" s="4" t="s">
        <v>89</v>
      </c>
    </row>
    <row r="33" spans="1:10" ht="43.2" x14ac:dyDescent="0.3">
      <c r="A33" s="2">
        <f t="shared" si="0"/>
        <v>32</v>
      </c>
      <c r="B33" s="3" t="s">
        <v>58</v>
      </c>
      <c r="C33" s="3" t="s">
        <v>59</v>
      </c>
      <c r="D33" s="3" t="s">
        <v>5</v>
      </c>
      <c r="E33" s="3" t="s">
        <v>6</v>
      </c>
      <c r="F33" s="4" t="s">
        <v>81</v>
      </c>
      <c r="G33" s="3" t="s">
        <v>101</v>
      </c>
      <c r="H33" s="3" t="s">
        <v>134</v>
      </c>
      <c r="I33" s="34">
        <f>IFERROR(INDEX('Risk Rating'!$D$9:$H$13,MATCH(G33,'Risk Rating'!$D$14:$H$14,0),MATCH(H33,'Risk Rating'!$C$9:$C$13,0)),"")</f>
        <v>20</v>
      </c>
      <c r="J33" s="4" t="s">
        <v>119</v>
      </c>
    </row>
    <row r="34" spans="1:10" ht="64.8" x14ac:dyDescent="0.3">
      <c r="A34" s="2">
        <f t="shared" si="0"/>
        <v>33</v>
      </c>
      <c r="B34" s="3" t="s">
        <v>58</v>
      </c>
      <c r="C34" s="3" t="s">
        <v>59</v>
      </c>
      <c r="D34" s="3" t="s">
        <v>14</v>
      </c>
      <c r="E34" s="3" t="s">
        <v>83</v>
      </c>
      <c r="F34" s="4" t="s">
        <v>84</v>
      </c>
      <c r="G34" s="3" t="s">
        <v>131</v>
      </c>
      <c r="H34" s="3" t="s">
        <v>105</v>
      </c>
      <c r="I34" s="35">
        <f>IFERROR(INDEX('Risk Rating'!$D$9:$H$13,MATCH(G34,'Risk Rating'!$D$14:$H$14,0),MATCH(H34,'Risk Rating'!$C$9:$C$13,0)),"")</f>
        <v>12</v>
      </c>
      <c r="J34" s="4" t="s">
        <v>92</v>
      </c>
    </row>
    <row r="35" spans="1:10" ht="54" x14ac:dyDescent="0.3">
      <c r="A35" s="2">
        <f t="shared" si="0"/>
        <v>34</v>
      </c>
      <c r="B35" s="3" t="s">
        <v>58</v>
      </c>
      <c r="C35" s="3" t="s">
        <v>59</v>
      </c>
      <c r="D35" s="3" t="s">
        <v>14</v>
      </c>
      <c r="E35" s="3" t="s">
        <v>85</v>
      </c>
      <c r="F35" s="4" t="s">
        <v>86</v>
      </c>
      <c r="G35" s="3" t="s">
        <v>131</v>
      </c>
      <c r="H35" s="3" t="s">
        <v>104</v>
      </c>
      <c r="I35" s="35">
        <f>IFERROR(INDEX('Risk Rating'!$D$9:$H$13,MATCH(G35,'Risk Rating'!$D$14:$H$14,0),MATCH(H35,'Risk Rating'!$C$9:$C$13,0)),"")</f>
        <v>9</v>
      </c>
      <c r="J35" s="4" t="s">
        <v>129</v>
      </c>
    </row>
    <row r="38" spans="1:10" ht="11.4" thickBot="1" x14ac:dyDescent="0.35"/>
    <row r="39" spans="1:10" x14ac:dyDescent="0.3">
      <c r="B39" s="18" t="s">
        <v>121</v>
      </c>
      <c r="C39" s="19"/>
      <c r="D39" s="19"/>
      <c r="E39" s="20"/>
    </row>
    <row r="40" spans="1:10" ht="28.8" x14ac:dyDescent="0.3">
      <c r="B40" s="8"/>
      <c r="C40" s="9" t="s">
        <v>9</v>
      </c>
      <c r="D40" s="10" t="s">
        <v>36</v>
      </c>
      <c r="E40" s="11" t="s">
        <v>59</v>
      </c>
    </row>
    <row r="41" spans="1:10" ht="14.4" x14ac:dyDescent="0.3">
      <c r="B41" s="12" t="s">
        <v>106</v>
      </c>
      <c r="C41" s="13">
        <f>COUNTIFS($I$2:$I$35,"&gt;15",$C$2:$C$35,"RISU")</f>
        <v>3</v>
      </c>
      <c r="D41" s="13">
        <f>COUNTIFS($I$2:$I$35,"&gt;15",$C$2:$C$35,"Huxley Transport")</f>
        <v>5</v>
      </c>
      <c r="E41" s="14">
        <f>COUNTIFS($I$2:$I$35,"&gt;15",$C$2:$C$35,"Huxley Industries")</f>
        <v>6</v>
      </c>
    </row>
    <row r="42" spans="1:10" ht="14.4" x14ac:dyDescent="0.3">
      <c r="B42" s="12" t="s">
        <v>109</v>
      </c>
      <c r="C42" s="13">
        <f>COUNTIFS($I$2:$I$35,"&lt;6&gt;15",$C$2:$C$35,"RISU")</f>
        <v>0</v>
      </c>
      <c r="D42" s="13">
        <f>COUNTIFS($I$2:$I$35,"Medium",$C$2:$C$35,"Huxley Transport")</f>
        <v>0</v>
      </c>
      <c r="E42" s="14">
        <f>COUNTIFS($I$2:$I$35,"MEDIUM",$C$2:$C$35,"Huxley Industries")</f>
        <v>0</v>
      </c>
    </row>
    <row r="43" spans="1:10" ht="14.4" x14ac:dyDescent="0.3">
      <c r="B43" s="12" t="s">
        <v>104</v>
      </c>
      <c r="C43" s="13">
        <f>COUNTIFS($I$2:$I$35,"LOW",$C$2:$C$35,"RISU")</f>
        <v>0</v>
      </c>
      <c r="D43" s="13">
        <f>COUNTIFS($I$2:$I$35,"Low",$C$2:$C$35,"Huxley Transport")</f>
        <v>0</v>
      </c>
      <c r="E43" s="14">
        <f>COUNTIFS($I$2:$I$35,"LOW",$C$2:$C$35,"Huxley Industries")</f>
        <v>0</v>
      </c>
    </row>
    <row r="44" spans="1:10" ht="11.4" thickBot="1" x14ac:dyDescent="0.35">
      <c r="B44" s="15"/>
      <c r="C44" s="16">
        <f>SUM(C41:C43)</f>
        <v>3</v>
      </c>
      <c r="D44" s="16">
        <f t="shared" ref="D44:E44" si="1">SUM(D41:D43)</f>
        <v>5</v>
      </c>
      <c r="E44" s="17">
        <f t="shared" si="1"/>
        <v>6</v>
      </c>
    </row>
  </sheetData>
  <pageMargins left="0.7" right="0.7" top="0.75" bottom="0.75" header="0.3" footer="0.3"/>
  <extLst>
    <ext xmlns:x14="http://schemas.microsoft.com/office/spreadsheetml/2009/9/main" uri="{CCE6A557-97BC-4b89-ADB6-D9C93CAAB3DF}">
      <x14:dataValidations xmlns:xm="http://schemas.microsoft.com/office/excel/2006/main" disablePrompts="1" count="2">
        <x14:dataValidation type="list" allowBlank="1" showInputMessage="1" showErrorMessage="1">
          <x14:formula1>
            <xm:f>Sheet3!$B$4:$B$8</xm:f>
          </x14:formula1>
          <xm:sqref>G2:G35</xm:sqref>
        </x14:dataValidation>
        <x14:dataValidation type="list" allowBlank="1" showInputMessage="1" showErrorMessage="1">
          <x14:formula1>
            <xm:f>Sheet3!$D$4:$D$8</xm:f>
          </x14:formula1>
          <xm:sqref>H2:H35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4:D8"/>
  <sheetViews>
    <sheetView workbookViewId="0">
      <selection activeCell="B5" sqref="B5"/>
    </sheetView>
  </sheetViews>
  <sheetFormatPr defaultRowHeight="14.4" x14ac:dyDescent="0.3"/>
  <cols>
    <col min="2" max="2" width="13.21875" bestFit="1" customWidth="1"/>
  </cols>
  <sheetData>
    <row r="4" spans="2:4" x14ac:dyDescent="0.3">
      <c r="B4" t="s">
        <v>100</v>
      </c>
      <c r="D4" t="s">
        <v>134</v>
      </c>
    </row>
    <row r="5" spans="2:4" x14ac:dyDescent="0.3">
      <c r="B5" t="s">
        <v>107</v>
      </c>
      <c r="D5" t="s">
        <v>105</v>
      </c>
    </row>
    <row r="6" spans="2:4" x14ac:dyDescent="0.3">
      <c r="B6" t="s">
        <v>131</v>
      </c>
      <c r="D6" t="s">
        <v>104</v>
      </c>
    </row>
    <row r="7" spans="2:4" x14ac:dyDescent="0.3">
      <c r="B7" t="s">
        <v>101</v>
      </c>
      <c r="D7" t="s">
        <v>103</v>
      </c>
    </row>
    <row r="8" spans="2:4" x14ac:dyDescent="0.3">
      <c r="B8" t="s">
        <v>132</v>
      </c>
      <c r="D8" t="s">
        <v>130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3:H14"/>
  <sheetViews>
    <sheetView workbookViewId="0">
      <selection activeCell="F13" sqref="F13"/>
    </sheetView>
  </sheetViews>
  <sheetFormatPr defaultRowHeight="14.4" x14ac:dyDescent="0.3"/>
  <cols>
    <col min="2" max="2" width="11.6640625" style="7" bestFit="1" customWidth="1"/>
    <col min="3" max="3" width="12.5546875" customWidth="1"/>
    <col min="5" max="5" width="9.88671875" customWidth="1"/>
    <col min="6" max="6" width="10.33203125" bestFit="1" customWidth="1"/>
    <col min="7" max="7" width="11" customWidth="1"/>
    <col min="8" max="8" width="12.77734375" bestFit="1" customWidth="1"/>
  </cols>
  <sheetData>
    <row r="3" spans="2:8" x14ac:dyDescent="0.3">
      <c r="D3" s="6"/>
      <c r="E3" s="6"/>
      <c r="F3" s="6"/>
      <c r="G3" s="6"/>
      <c r="H3" s="6"/>
    </row>
    <row r="4" spans="2:8" ht="28.8" x14ac:dyDescent="0.3">
      <c r="D4" s="22" t="s">
        <v>108</v>
      </c>
      <c r="E4" s="23" t="s">
        <v>104</v>
      </c>
      <c r="F4" s="24" t="s">
        <v>109</v>
      </c>
      <c r="G4" s="25" t="s">
        <v>106</v>
      </c>
    </row>
    <row r="5" spans="2:8" x14ac:dyDescent="0.3">
      <c r="D5" s="6"/>
      <c r="E5" s="6"/>
      <c r="F5" s="6"/>
      <c r="G5" s="6"/>
      <c r="H5" s="6"/>
    </row>
    <row r="7" spans="2:8" x14ac:dyDescent="0.3">
      <c r="B7" s="9"/>
      <c r="C7" s="30"/>
      <c r="D7" s="31" t="s">
        <v>135</v>
      </c>
      <c r="E7" s="31"/>
      <c r="F7" s="31"/>
      <c r="G7" s="31"/>
      <c r="H7" s="31"/>
    </row>
    <row r="8" spans="2:8" ht="28.8" x14ac:dyDescent="0.3">
      <c r="B8" s="21"/>
      <c r="C8" s="30"/>
      <c r="D8" s="21" t="s">
        <v>100</v>
      </c>
      <c r="E8" s="21" t="s">
        <v>107</v>
      </c>
      <c r="F8" s="21" t="s">
        <v>131</v>
      </c>
      <c r="G8" s="21" t="s">
        <v>101</v>
      </c>
      <c r="H8" s="21" t="s">
        <v>132</v>
      </c>
    </row>
    <row r="9" spans="2:8" x14ac:dyDescent="0.3">
      <c r="B9" s="32" t="s">
        <v>133</v>
      </c>
      <c r="C9" s="30" t="s">
        <v>130</v>
      </c>
      <c r="D9" s="29">
        <v>1</v>
      </c>
      <c r="E9" s="29">
        <v>2</v>
      </c>
      <c r="F9" s="29">
        <v>3</v>
      </c>
      <c r="G9" s="26">
        <v>4</v>
      </c>
      <c r="H9" s="26">
        <v>5</v>
      </c>
    </row>
    <row r="10" spans="2:8" x14ac:dyDescent="0.3">
      <c r="B10" s="32"/>
      <c r="C10" s="30" t="s">
        <v>103</v>
      </c>
      <c r="D10" s="29">
        <v>2</v>
      </c>
      <c r="E10" s="26">
        <v>4</v>
      </c>
      <c r="F10" s="26">
        <v>6</v>
      </c>
      <c r="G10" s="27">
        <v>8</v>
      </c>
      <c r="H10" s="27">
        <v>10</v>
      </c>
    </row>
    <row r="11" spans="2:8" x14ac:dyDescent="0.3">
      <c r="B11" s="32"/>
      <c r="C11" s="30" t="s">
        <v>104</v>
      </c>
      <c r="D11" s="29">
        <v>3</v>
      </c>
      <c r="E11" s="26">
        <v>6</v>
      </c>
      <c r="F11" s="27">
        <v>9</v>
      </c>
      <c r="G11" s="27">
        <v>12</v>
      </c>
      <c r="H11" s="28">
        <v>15</v>
      </c>
    </row>
    <row r="12" spans="2:8" x14ac:dyDescent="0.3">
      <c r="B12" s="32"/>
      <c r="C12" s="30" t="s">
        <v>105</v>
      </c>
      <c r="D12" s="26">
        <v>4</v>
      </c>
      <c r="E12" s="27">
        <v>8</v>
      </c>
      <c r="F12" s="27">
        <v>12</v>
      </c>
      <c r="G12" s="28">
        <v>16</v>
      </c>
      <c r="H12" s="28">
        <v>20</v>
      </c>
    </row>
    <row r="13" spans="2:8" x14ac:dyDescent="0.3">
      <c r="B13" s="32"/>
      <c r="C13" s="30" t="s">
        <v>134</v>
      </c>
      <c r="D13" s="26">
        <v>5</v>
      </c>
      <c r="E13" s="27">
        <v>10</v>
      </c>
      <c r="F13" s="28">
        <v>15</v>
      </c>
      <c r="G13" s="28">
        <v>20</v>
      </c>
      <c r="H13" s="28">
        <v>25</v>
      </c>
    </row>
    <row r="14" spans="2:8" x14ac:dyDescent="0.3">
      <c r="B14" s="30"/>
      <c r="C14" s="30"/>
      <c r="D14" s="30" t="s">
        <v>100</v>
      </c>
      <c r="E14" s="30" t="s">
        <v>107</v>
      </c>
      <c r="F14" s="30" t="s">
        <v>131</v>
      </c>
      <c r="G14" s="30" t="s">
        <v>101</v>
      </c>
      <c r="H14" s="30" t="s">
        <v>132</v>
      </c>
    </row>
  </sheetData>
  <mergeCells count="2">
    <mergeCell ref="D7:H7"/>
    <mergeCell ref="B9:B1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Risk Data</vt:lpstr>
      <vt:lpstr>Sheet3</vt:lpstr>
      <vt:lpstr>Risk Rating</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Santosh</dc:creator>
  <cp:lastModifiedBy>Santosh</cp:lastModifiedBy>
  <dcterms:created xsi:type="dcterms:W3CDTF">2020-03-16T16:22:22Z</dcterms:created>
  <dcterms:modified xsi:type="dcterms:W3CDTF">2020-03-23T17:47:06Z</dcterms:modified>
</cp:coreProperties>
</file>